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o Novotný\Desktop\"/>
    </mc:Choice>
  </mc:AlternateContent>
  <bookViews>
    <workbookView xWindow="0" yWindow="0" windowWidth="16380" windowHeight="8190" tabRatio="500" firstSheet="1" activeTab="3"/>
  </bookViews>
  <sheets>
    <sheet name="Rekapitulácia stavby" sheetId="1" r:id="rId1"/>
    <sheet name="1_1 - Oprávnený - Kultúrn..." sheetId="2" r:id="rId2"/>
    <sheet name="1_2 - Neoprávnený - Obecn..." sheetId="3" r:id="rId3"/>
    <sheet name="4 - Sadové úpravy a spevn..." sheetId="4" r:id="rId4"/>
  </sheets>
  <definedNames>
    <definedName name="_xlnm.Print_Titles" localSheetId="1">'1_1 - Oprávnený - Kultúrn...'!$127:$127</definedName>
    <definedName name="_xlnm.Print_Titles" localSheetId="2">'1_2 - Neoprávnený - Obecn...'!$114:$114</definedName>
    <definedName name="_xlnm.Print_Titles" localSheetId="3">'4 - Sadové úpravy a spevn...'!$116:$116</definedName>
    <definedName name="_xlnm.Print_Titles" localSheetId="0">'Rekapitulácia stavby'!$79:$79</definedName>
    <definedName name="_xlnm.Print_Area" localSheetId="1">'1_1 - Oprávnený - Kultúrn...'!$C$4:$Q$63,'1_1 - Oprávnený - Kultúrn...'!$C$69:$Q$111,'1_1 - Oprávnený - Kultúrn...'!$C$117:$Q$245</definedName>
    <definedName name="_xlnm.Print_Area" localSheetId="2">'1_2 - Neoprávnený - Obecn...'!$C$4:$Q$63,'1_2 - Neoprávnený - Obecn...'!$C$69:$Q$98,'1_2 - Neoprávnený - Obecn...'!$C$104:$Q$151</definedName>
    <definedName name="_xlnm.Print_Area" localSheetId="3">'4 - Sadové úpravy a spevn...'!$C$4:$Q$63,'4 - Sadové úpravy a spevn...'!$C$69:$Q$100,'4 - Sadové úpravy a spevn...'!$C$106:$Q$203</definedName>
    <definedName name="_xlnm.Print_Area" localSheetId="0">'Rekapitulácia stavby'!$C$4:$AP$64,'Rekapitulácia stavby'!$C$70:$AP$92</definedName>
  </definedNames>
  <calcPr calcId="162913" iterateDelta="1E-4"/>
  <fileRecoveryPr repairLoad="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K203" i="4" l="1"/>
  <c r="BI203" i="4"/>
  <c r="BH203" i="4"/>
  <c r="BG203" i="4"/>
  <c r="BE203" i="4"/>
  <c r="N203" i="4"/>
  <c r="BF203" i="4" s="1"/>
  <c r="BK202" i="4"/>
  <c r="N202" i="4" s="1"/>
  <c r="BF202" i="4" s="1"/>
  <c r="BI202" i="4"/>
  <c r="BH202" i="4"/>
  <c r="BG202" i="4"/>
  <c r="BE202" i="4"/>
  <c r="BK201" i="4"/>
  <c r="N201" i="4" s="1"/>
  <c r="BF201" i="4" s="1"/>
  <c r="BI201" i="4"/>
  <c r="BH201" i="4"/>
  <c r="BG201" i="4"/>
  <c r="BE201" i="4"/>
  <c r="BK200" i="4"/>
  <c r="BI200" i="4"/>
  <c r="BH200" i="4"/>
  <c r="BG200" i="4"/>
  <c r="BE200" i="4"/>
  <c r="N200" i="4"/>
  <c r="BF200" i="4" s="1"/>
  <c r="BK199" i="4"/>
  <c r="BI199" i="4"/>
  <c r="BH199" i="4"/>
  <c r="BG199" i="4"/>
  <c r="BE199" i="4"/>
  <c r="N199" i="4"/>
  <c r="BF199" i="4" s="1"/>
  <c r="BK197" i="4"/>
  <c r="BI197" i="4"/>
  <c r="BH197" i="4"/>
  <c r="BG197" i="4"/>
  <c r="BE197" i="4"/>
  <c r="AA197" i="4"/>
  <c r="Y197" i="4"/>
  <c r="W197" i="4"/>
  <c r="N197" i="4"/>
  <c r="BF197" i="4" s="1"/>
  <c r="BK196" i="4"/>
  <c r="BI196" i="4"/>
  <c r="BH196" i="4"/>
  <c r="BG196" i="4"/>
  <c r="BE196" i="4"/>
  <c r="AA196" i="4"/>
  <c r="Y196" i="4"/>
  <c r="W196" i="4"/>
  <c r="N196" i="4"/>
  <c r="BF196" i="4" s="1"/>
  <c r="BK195" i="4"/>
  <c r="BI195" i="4"/>
  <c r="BH195" i="4"/>
  <c r="BG195" i="4"/>
  <c r="BF195" i="4"/>
  <c r="BE195" i="4"/>
  <c r="AA195" i="4"/>
  <c r="Y195" i="4"/>
  <c r="W195" i="4"/>
  <c r="N195" i="4"/>
  <c r="BK194" i="4"/>
  <c r="BI194" i="4"/>
  <c r="BH194" i="4"/>
  <c r="BG194" i="4"/>
  <c r="BE194" i="4"/>
  <c r="AA194" i="4"/>
  <c r="Y194" i="4"/>
  <c r="W194" i="4"/>
  <c r="N194" i="4"/>
  <c r="BF194" i="4" s="1"/>
  <c r="BK193" i="4"/>
  <c r="BI193" i="4"/>
  <c r="BH193" i="4"/>
  <c r="BG193" i="4"/>
  <c r="BF193" i="4"/>
  <c r="BE193" i="4"/>
  <c r="AA193" i="4"/>
  <c r="Y193" i="4"/>
  <c r="Y191" i="4" s="1"/>
  <c r="Y190" i="4" s="1"/>
  <c r="W193" i="4"/>
  <c r="N193" i="4"/>
  <c r="BK192" i="4"/>
  <c r="BI192" i="4"/>
  <c r="BH192" i="4"/>
  <c r="BG192" i="4"/>
  <c r="BE192" i="4"/>
  <c r="AA192" i="4"/>
  <c r="AA191" i="4" s="1"/>
  <c r="AA190" i="4" s="1"/>
  <c r="Y192" i="4"/>
  <c r="W192" i="4"/>
  <c r="N192" i="4"/>
  <c r="BF192" i="4" s="1"/>
  <c r="BK191" i="4"/>
  <c r="BK190" i="4" s="1"/>
  <c r="N190" i="4" s="1"/>
  <c r="N88" i="4" s="1"/>
  <c r="W191" i="4"/>
  <c r="W190" i="4" s="1"/>
  <c r="BK189" i="4"/>
  <c r="BI189" i="4"/>
  <c r="BH189" i="4"/>
  <c r="BG189" i="4"/>
  <c r="BE189" i="4"/>
  <c r="AA189" i="4"/>
  <c r="AA188" i="4" s="1"/>
  <c r="Y189" i="4"/>
  <c r="W189" i="4"/>
  <c r="N189" i="4"/>
  <c r="BF189" i="4" s="1"/>
  <c r="BK188" i="4"/>
  <c r="Y188" i="4"/>
  <c r="W188" i="4"/>
  <c r="N188" i="4"/>
  <c r="BK187" i="4"/>
  <c r="BI187" i="4"/>
  <c r="BH187" i="4"/>
  <c r="BG187" i="4"/>
  <c r="BE187" i="4"/>
  <c r="AA187" i="4"/>
  <c r="Y187" i="4"/>
  <c r="W187" i="4"/>
  <c r="N187" i="4"/>
  <c r="BF187" i="4" s="1"/>
  <c r="BK186" i="4"/>
  <c r="BI186" i="4"/>
  <c r="BH186" i="4"/>
  <c r="BG186" i="4"/>
  <c r="BF186" i="4"/>
  <c r="BE186" i="4"/>
  <c r="AA186" i="4"/>
  <c r="Y186" i="4"/>
  <c r="W186" i="4"/>
  <c r="N186" i="4"/>
  <c r="BK185" i="4"/>
  <c r="BI185" i="4"/>
  <c r="BH185" i="4"/>
  <c r="BG185" i="4"/>
  <c r="BE185" i="4"/>
  <c r="AA185" i="4"/>
  <c r="Y185" i="4"/>
  <c r="W185" i="4"/>
  <c r="N185" i="4"/>
  <c r="BF185" i="4" s="1"/>
  <c r="BK184" i="4"/>
  <c r="BI184" i="4"/>
  <c r="BH184" i="4"/>
  <c r="BG184" i="4"/>
  <c r="BF184" i="4"/>
  <c r="BE184" i="4"/>
  <c r="AA184" i="4"/>
  <c r="Y184" i="4"/>
  <c r="W184" i="4"/>
  <c r="N184" i="4"/>
  <c r="BK183" i="4"/>
  <c r="BI183" i="4"/>
  <c r="BH183" i="4"/>
  <c r="BG183" i="4"/>
  <c r="BE183" i="4"/>
  <c r="AA183" i="4"/>
  <c r="Y183" i="4"/>
  <c r="W183" i="4"/>
  <c r="N183" i="4"/>
  <c r="BF183" i="4" s="1"/>
  <c r="BK182" i="4"/>
  <c r="BI182" i="4"/>
  <c r="BH182" i="4"/>
  <c r="BG182" i="4"/>
  <c r="BF182" i="4"/>
  <c r="BE182" i="4"/>
  <c r="AA182" i="4"/>
  <c r="Y182" i="4"/>
  <c r="W182" i="4"/>
  <c r="N182" i="4"/>
  <c r="BK181" i="4"/>
  <c r="BI181" i="4"/>
  <c r="BH181" i="4"/>
  <c r="BG181" i="4"/>
  <c r="BE181" i="4"/>
  <c r="AA181" i="4"/>
  <c r="Y181" i="4"/>
  <c r="W181" i="4"/>
  <c r="N181" i="4"/>
  <c r="BF181" i="4" s="1"/>
  <c r="BK180" i="4"/>
  <c r="BI180" i="4"/>
  <c r="BH180" i="4"/>
  <c r="BG180" i="4"/>
  <c r="BF180" i="4"/>
  <c r="BE180" i="4"/>
  <c r="AA180" i="4"/>
  <c r="Y180" i="4"/>
  <c r="W180" i="4"/>
  <c r="N180" i="4"/>
  <c r="BK179" i="4"/>
  <c r="BI179" i="4"/>
  <c r="BH179" i="4"/>
  <c r="BG179" i="4"/>
  <c r="BE179" i="4"/>
  <c r="AA179" i="4"/>
  <c r="Y179" i="4"/>
  <c r="W179" i="4"/>
  <c r="N179" i="4"/>
  <c r="BF179" i="4" s="1"/>
  <c r="BK178" i="4"/>
  <c r="BI178" i="4"/>
  <c r="BH178" i="4"/>
  <c r="BG178" i="4"/>
  <c r="BF178" i="4"/>
  <c r="BE178" i="4"/>
  <c r="AA178" i="4"/>
  <c r="Y178" i="4"/>
  <c r="W178" i="4"/>
  <c r="N178" i="4"/>
  <c r="BK177" i="4"/>
  <c r="BI177" i="4"/>
  <c r="BH177" i="4"/>
  <c r="BG177" i="4"/>
  <c r="BE177" i="4"/>
  <c r="AA177" i="4"/>
  <c r="Y177" i="4"/>
  <c r="W177" i="4"/>
  <c r="N177" i="4"/>
  <c r="BF177" i="4" s="1"/>
  <c r="BK176" i="4"/>
  <c r="BI176" i="4"/>
  <c r="BH176" i="4"/>
  <c r="BG176" i="4"/>
  <c r="BF176" i="4"/>
  <c r="BE176" i="4"/>
  <c r="AA176" i="4"/>
  <c r="Y176" i="4"/>
  <c r="W176" i="4"/>
  <c r="W174" i="4" s="1"/>
  <c r="N176" i="4"/>
  <c r="BK175" i="4"/>
  <c r="BI175" i="4"/>
  <c r="BH175" i="4"/>
  <c r="BG175" i="4"/>
  <c r="BE175" i="4"/>
  <c r="AA175" i="4"/>
  <c r="AA174" i="4" s="1"/>
  <c r="Y175" i="4"/>
  <c r="W175" i="4"/>
  <c r="N175" i="4"/>
  <c r="BF175" i="4" s="1"/>
  <c r="BK174" i="4"/>
  <c r="Y174" i="4"/>
  <c r="N174" i="4"/>
  <c r="BK173" i="4"/>
  <c r="BI173" i="4"/>
  <c r="BH173" i="4"/>
  <c r="BG173" i="4"/>
  <c r="BE173" i="4"/>
  <c r="AA173" i="4"/>
  <c r="Y173" i="4"/>
  <c r="W173" i="4"/>
  <c r="N173" i="4"/>
  <c r="BF173" i="4" s="1"/>
  <c r="BK172" i="4"/>
  <c r="BI172" i="4"/>
  <c r="BH172" i="4"/>
  <c r="BG172" i="4"/>
  <c r="BE172" i="4"/>
  <c r="AA172" i="4"/>
  <c r="Y172" i="4"/>
  <c r="W172" i="4"/>
  <c r="N172" i="4"/>
  <c r="BF172" i="4" s="1"/>
  <c r="BK171" i="4"/>
  <c r="BI171" i="4"/>
  <c r="BH171" i="4"/>
  <c r="BG171" i="4"/>
  <c r="BE171" i="4"/>
  <c r="AA171" i="4"/>
  <c r="Y171" i="4"/>
  <c r="W171" i="4"/>
  <c r="N171" i="4"/>
  <c r="BF171" i="4" s="1"/>
  <c r="BK170" i="4"/>
  <c r="BI170" i="4"/>
  <c r="BH170" i="4"/>
  <c r="BG170" i="4"/>
  <c r="BE170" i="4"/>
  <c r="AA170" i="4"/>
  <c r="Y170" i="4"/>
  <c r="W170" i="4"/>
  <c r="N170" i="4"/>
  <c r="BF170" i="4" s="1"/>
  <c r="BK169" i="4"/>
  <c r="BI169" i="4"/>
  <c r="BH169" i="4"/>
  <c r="BG169" i="4"/>
  <c r="BE169" i="4"/>
  <c r="AA169" i="4"/>
  <c r="Y169" i="4"/>
  <c r="W169" i="4"/>
  <c r="N169" i="4"/>
  <c r="BF169" i="4" s="1"/>
  <c r="BK168" i="4"/>
  <c r="BI168" i="4"/>
  <c r="BH168" i="4"/>
  <c r="BG168" i="4"/>
  <c r="BE168" i="4"/>
  <c r="AA168" i="4"/>
  <c r="Y168" i="4"/>
  <c r="W168" i="4"/>
  <c r="N168" i="4"/>
  <c r="BF168" i="4" s="1"/>
  <c r="BK167" i="4"/>
  <c r="BI167" i="4"/>
  <c r="BH167" i="4"/>
  <c r="BG167" i="4"/>
  <c r="BE167" i="4"/>
  <c r="AA167" i="4"/>
  <c r="Y167" i="4"/>
  <c r="Y166" i="4" s="1"/>
  <c r="W167" i="4"/>
  <c r="N167" i="4"/>
  <c r="BF167" i="4" s="1"/>
  <c r="BK166" i="4"/>
  <c r="AA166" i="4"/>
  <c r="W166" i="4"/>
  <c r="N166" i="4"/>
  <c r="BK165" i="4"/>
  <c r="BI165" i="4"/>
  <c r="BH165" i="4"/>
  <c r="BG165" i="4"/>
  <c r="BF165" i="4"/>
  <c r="BE165" i="4"/>
  <c r="AA165" i="4"/>
  <c r="Y165" i="4"/>
  <c r="W165" i="4"/>
  <c r="N165" i="4"/>
  <c r="BK164" i="4"/>
  <c r="BI164" i="4"/>
  <c r="BH164" i="4"/>
  <c r="BG164" i="4"/>
  <c r="BE164" i="4"/>
  <c r="AA164" i="4"/>
  <c r="AA162" i="4" s="1"/>
  <c r="Y164" i="4"/>
  <c r="W164" i="4"/>
  <c r="N164" i="4"/>
  <c r="BF164" i="4" s="1"/>
  <c r="BK163" i="4"/>
  <c r="BK162" i="4" s="1"/>
  <c r="BI163" i="4"/>
  <c r="BH163" i="4"/>
  <c r="BG163" i="4"/>
  <c r="BF163" i="4"/>
  <c r="BE163" i="4"/>
  <c r="AA163" i="4"/>
  <c r="Y163" i="4"/>
  <c r="W163" i="4"/>
  <c r="W162" i="4" s="1"/>
  <c r="W118" i="4" s="1"/>
  <c r="W117" i="4" s="1"/>
  <c r="AU84" i="1" s="1"/>
  <c r="N163" i="4"/>
  <c r="Y162" i="4"/>
  <c r="BK161" i="4"/>
  <c r="BI161" i="4"/>
  <c r="BH161" i="4"/>
  <c r="BG161" i="4"/>
  <c r="BE161" i="4"/>
  <c r="AA161" i="4"/>
  <c r="Y161" i="4"/>
  <c r="W161" i="4"/>
  <c r="N161" i="4"/>
  <c r="BF161" i="4" s="1"/>
  <c r="BK160" i="4"/>
  <c r="BI160" i="4"/>
  <c r="BH160" i="4"/>
  <c r="BG160" i="4"/>
  <c r="BE160" i="4"/>
  <c r="AA160" i="4"/>
  <c r="Y160" i="4"/>
  <c r="W160" i="4"/>
  <c r="N160" i="4"/>
  <c r="BF160" i="4" s="1"/>
  <c r="BK159" i="4"/>
  <c r="BI159" i="4"/>
  <c r="BH159" i="4"/>
  <c r="BG159" i="4"/>
  <c r="BE159" i="4"/>
  <c r="AA159" i="4"/>
  <c r="Y159" i="4"/>
  <c r="W159" i="4"/>
  <c r="N159" i="4"/>
  <c r="BF159" i="4" s="1"/>
  <c r="BK158" i="4"/>
  <c r="BI158" i="4"/>
  <c r="BH158" i="4"/>
  <c r="BG158" i="4"/>
  <c r="BE158" i="4"/>
  <c r="AA158" i="4"/>
  <c r="Y158" i="4"/>
  <c r="W158" i="4"/>
  <c r="N158" i="4"/>
  <c r="BF158" i="4" s="1"/>
  <c r="BK157" i="4"/>
  <c r="BI157" i="4"/>
  <c r="BH157" i="4"/>
  <c r="BG157" i="4"/>
  <c r="BE157" i="4"/>
  <c r="AA157" i="4"/>
  <c r="Y157" i="4"/>
  <c r="W157" i="4"/>
  <c r="N157" i="4"/>
  <c r="BF157" i="4" s="1"/>
  <c r="BK156" i="4"/>
  <c r="BI156" i="4"/>
  <c r="BH156" i="4"/>
  <c r="BG156" i="4"/>
  <c r="BE156" i="4"/>
  <c r="AA156" i="4"/>
  <c r="Y156" i="4"/>
  <c r="W156" i="4"/>
  <c r="N156" i="4"/>
  <c r="BF156" i="4" s="1"/>
  <c r="BK155" i="4"/>
  <c r="BI155" i="4"/>
  <c r="BH155" i="4"/>
  <c r="BG155" i="4"/>
  <c r="BE155" i="4"/>
  <c r="AA155" i="4"/>
  <c r="Y155" i="4"/>
  <c r="W155" i="4"/>
  <c r="N155" i="4"/>
  <c r="BF155" i="4" s="1"/>
  <c r="BK154" i="4"/>
  <c r="BI154" i="4"/>
  <c r="BH154" i="4"/>
  <c r="BG154" i="4"/>
  <c r="BE154" i="4"/>
  <c r="AA154" i="4"/>
  <c r="Y154" i="4"/>
  <c r="W154" i="4"/>
  <c r="N154" i="4"/>
  <c r="BF154" i="4" s="1"/>
  <c r="BK153" i="4"/>
  <c r="BI153" i="4"/>
  <c r="BH153" i="4"/>
  <c r="BG153" i="4"/>
  <c r="BE153" i="4"/>
  <c r="AA153" i="4"/>
  <c r="Y153" i="4"/>
  <c r="W153" i="4"/>
  <c r="N153" i="4"/>
  <c r="BF153" i="4" s="1"/>
  <c r="BK152" i="4"/>
  <c r="BI152" i="4"/>
  <c r="BH152" i="4"/>
  <c r="BG152" i="4"/>
  <c r="BE152" i="4"/>
  <c r="AA152" i="4"/>
  <c r="Y152" i="4"/>
  <c r="W152" i="4"/>
  <c r="N152" i="4"/>
  <c r="BF152" i="4" s="1"/>
  <c r="BK151" i="4"/>
  <c r="BI151" i="4"/>
  <c r="BH151" i="4"/>
  <c r="BG151" i="4"/>
  <c r="BE151" i="4"/>
  <c r="AA151" i="4"/>
  <c r="Y151" i="4"/>
  <c r="W151" i="4"/>
  <c r="N151" i="4"/>
  <c r="BF151" i="4" s="1"/>
  <c r="BK150" i="4"/>
  <c r="BI150" i="4"/>
  <c r="BH150" i="4"/>
  <c r="BG150" i="4"/>
  <c r="BE150" i="4"/>
  <c r="AA150" i="4"/>
  <c r="Y150" i="4"/>
  <c r="W150" i="4"/>
  <c r="N150" i="4"/>
  <c r="BF150" i="4" s="1"/>
  <c r="BK149" i="4"/>
  <c r="BI149" i="4"/>
  <c r="BH149" i="4"/>
  <c r="BG149" i="4"/>
  <c r="BE149" i="4"/>
  <c r="AA149" i="4"/>
  <c r="Y149" i="4"/>
  <c r="W149" i="4"/>
  <c r="N149" i="4"/>
  <c r="BF149" i="4" s="1"/>
  <c r="BK148" i="4"/>
  <c r="BI148" i="4"/>
  <c r="BH148" i="4"/>
  <c r="BG148" i="4"/>
  <c r="BE148" i="4"/>
  <c r="AA148" i="4"/>
  <c r="Y148" i="4"/>
  <c r="W148" i="4"/>
  <c r="N148" i="4"/>
  <c r="BF148" i="4" s="1"/>
  <c r="BK147" i="4"/>
  <c r="BI147" i="4"/>
  <c r="BH147" i="4"/>
  <c r="BG147" i="4"/>
  <c r="BE147" i="4"/>
  <c r="AA147" i="4"/>
  <c r="Y147" i="4"/>
  <c r="W147" i="4"/>
  <c r="N147" i="4"/>
  <c r="BF147" i="4" s="1"/>
  <c r="BK146" i="4"/>
  <c r="BI146" i="4"/>
  <c r="BH146" i="4"/>
  <c r="BG146" i="4"/>
  <c r="BE146" i="4"/>
  <c r="AA146" i="4"/>
  <c r="Y146" i="4"/>
  <c r="W146" i="4"/>
  <c r="N146" i="4"/>
  <c r="BF146" i="4" s="1"/>
  <c r="BK145" i="4"/>
  <c r="BI145" i="4"/>
  <c r="BH145" i="4"/>
  <c r="BG145" i="4"/>
  <c r="BE145" i="4"/>
  <c r="AA145" i="4"/>
  <c r="Y145" i="4"/>
  <c r="W145" i="4"/>
  <c r="N145" i="4"/>
  <c r="BF145" i="4" s="1"/>
  <c r="BK144" i="4"/>
  <c r="BI144" i="4"/>
  <c r="BH144" i="4"/>
  <c r="BG144" i="4"/>
  <c r="BF144" i="4"/>
  <c r="BE144" i="4"/>
  <c r="AA144" i="4"/>
  <c r="Y144" i="4"/>
  <c r="W144" i="4"/>
  <c r="N144" i="4"/>
  <c r="BK143" i="4"/>
  <c r="BI143" i="4"/>
  <c r="BH143" i="4"/>
  <c r="BG143" i="4"/>
  <c r="BE143" i="4"/>
  <c r="AA143" i="4"/>
  <c r="Y143" i="4"/>
  <c r="W143" i="4"/>
  <c r="N143" i="4"/>
  <c r="BF143" i="4" s="1"/>
  <c r="BK142" i="4"/>
  <c r="BI142" i="4"/>
  <c r="BH142" i="4"/>
  <c r="BG142" i="4"/>
  <c r="BF142" i="4"/>
  <c r="BE142" i="4"/>
  <c r="AA142" i="4"/>
  <c r="Y142" i="4"/>
  <c r="W142" i="4"/>
  <c r="N142" i="4"/>
  <c r="BK141" i="4"/>
  <c r="BI141" i="4"/>
  <c r="BH141" i="4"/>
  <c r="BG141" i="4"/>
  <c r="BE141" i="4"/>
  <c r="AA141" i="4"/>
  <c r="Y141" i="4"/>
  <c r="W141" i="4"/>
  <c r="N141" i="4"/>
  <c r="BF141" i="4" s="1"/>
  <c r="BK140" i="4"/>
  <c r="BI140" i="4"/>
  <c r="BH140" i="4"/>
  <c r="BG140" i="4"/>
  <c r="BF140" i="4"/>
  <c r="BE140" i="4"/>
  <c r="AA140" i="4"/>
  <c r="Y140" i="4"/>
  <c r="W140" i="4"/>
  <c r="N140" i="4"/>
  <c r="BK139" i="4"/>
  <c r="BI139" i="4"/>
  <c r="BH139" i="4"/>
  <c r="BG139" i="4"/>
  <c r="BE139" i="4"/>
  <c r="AA139" i="4"/>
  <c r="Y139" i="4"/>
  <c r="W139" i="4"/>
  <c r="N139" i="4"/>
  <c r="BF139" i="4" s="1"/>
  <c r="BK138" i="4"/>
  <c r="BI138" i="4"/>
  <c r="BH138" i="4"/>
  <c r="BG138" i="4"/>
  <c r="BF138" i="4"/>
  <c r="BE138" i="4"/>
  <c r="AA138" i="4"/>
  <c r="Y138" i="4"/>
  <c r="W138" i="4"/>
  <c r="N138" i="4"/>
  <c r="BK137" i="4"/>
  <c r="BI137" i="4"/>
  <c r="BH137" i="4"/>
  <c r="BG137" i="4"/>
  <c r="BE137" i="4"/>
  <c r="AA137" i="4"/>
  <c r="Y137" i="4"/>
  <c r="W137" i="4"/>
  <c r="N137" i="4"/>
  <c r="BF137" i="4" s="1"/>
  <c r="BK136" i="4"/>
  <c r="BI136" i="4"/>
  <c r="BH136" i="4"/>
  <c r="BG136" i="4"/>
  <c r="BF136" i="4"/>
  <c r="BE136" i="4"/>
  <c r="AA136" i="4"/>
  <c r="Y136" i="4"/>
  <c r="W136" i="4"/>
  <c r="N136" i="4"/>
  <c r="BK135" i="4"/>
  <c r="BI135" i="4"/>
  <c r="BH135" i="4"/>
  <c r="BG135" i="4"/>
  <c r="BE135" i="4"/>
  <c r="AA135" i="4"/>
  <c r="Y135" i="4"/>
  <c r="W135" i="4"/>
  <c r="N135" i="4"/>
  <c r="BF135" i="4" s="1"/>
  <c r="BK134" i="4"/>
  <c r="BI134" i="4"/>
  <c r="BH134" i="4"/>
  <c r="BG134" i="4"/>
  <c r="BF134" i="4"/>
  <c r="BE134" i="4"/>
  <c r="AA134" i="4"/>
  <c r="Y134" i="4"/>
  <c r="W134" i="4"/>
  <c r="N134" i="4"/>
  <c r="BK133" i="4"/>
  <c r="BI133" i="4"/>
  <c r="BH133" i="4"/>
  <c r="BG133" i="4"/>
  <c r="BE133" i="4"/>
  <c r="AA133" i="4"/>
  <c r="Y133" i="4"/>
  <c r="W133" i="4"/>
  <c r="N133" i="4"/>
  <c r="BF133" i="4" s="1"/>
  <c r="BK132" i="4"/>
  <c r="BI132" i="4"/>
  <c r="BH132" i="4"/>
  <c r="BG132" i="4"/>
  <c r="BF132" i="4"/>
  <c r="BE132" i="4"/>
  <c r="AA132" i="4"/>
  <c r="Y132" i="4"/>
  <c r="W132" i="4"/>
  <c r="N132" i="4"/>
  <c r="BK131" i="4"/>
  <c r="BI131" i="4"/>
  <c r="BH131" i="4"/>
  <c r="BG131" i="4"/>
  <c r="BE131" i="4"/>
  <c r="AA131" i="4"/>
  <c r="Y131" i="4"/>
  <c r="W131" i="4"/>
  <c r="N131" i="4"/>
  <c r="BF131" i="4" s="1"/>
  <c r="BK130" i="4"/>
  <c r="BI130" i="4"/>
  <c r="BH130" i="4"/>
  <c r="BG130" i="4"/>
  <c r="BF130" i="4"/>
  <c r="BE130" i="4"/>
  <c r="AA130" i="4"/>
  <c r="Y130" i="4"/>
  <c r="W130" i="4"/>
  <c r="N130" i="4"/>
  <c r="BK129" i="4"/>
  <c r="BI129" i="4"/>
  <c r="BH129" i="4"/>
  <c r="BG129" i="4"/>
  <c r="BE129" i="4"/>
  <c r="AA129" i="4"/>
  <c r="Y129" i="4"/>
  <c r="W129" i="4"/>
  <c r="N129" i="4"/>
  <c r="BF129" i="4" s="1"/>
  <c r="BK128" i="4"/>
  <c r="BI128" i="4"/>
  <c r="BH128" i="4"/>
  <c r="BG128" i="4"/>
  <c r="BE128" i="4"/>
  <c r="AA128" i="4"/>
  <c r="Y128" i="4"/>
  <c r="W128" i="4"/>
  <c r="N128" i="4"/>
  <c r="BF128" i="4" s="1"/>
  <c r="BK127" i="4"/>
  <c r="BI127" i="4"/>
  <c r="BH127" i="4"/>
  <c r="BG127" i="4"/>
  <c r="BE127" i="4"/>
  <c r="AA127" i="4"/>
  <c r="Y127" i="4"/>
  <c r="W127" i="4"/>
  <c r="N127" i="4"/>
  <c r="BF127" i="4" s="1"/>
  <c r="BK126" i="4"/>
  <c r="BI126" i="4"/>
  <c r="BH126" i="4"/>
  <c r="BG126" i="4"/>
  <c r="BE126" i="4"/>
  <c r="AA126" i="4"/>
  <c r="Y126" i="4"/>
  <c r="W126" i="4"/>
  <c r="N126" i="4"/>
  <c r="BF126" i="4" s="1"/>
  <c r="BK125" i="4"/>
  <c r="BI125" i="4"/>
  <c r="BH125" i="4"/>
  <c r="BG125" i="4"/>
  <c r="BE125" i="4"/>
  <c r="AA125" i="4"/>
  <c r="Y125" i="4"/>
  <c r="W125" i="4"/>
  <c r="N125" i="4"/>
  <c r="BF125" i="4" s="1"/>
  <c r="BK124" i="4"/>
  <c r="BI124" i="4"/>
  <c r="BH124" i="4"/>
  <c r="BG124" i="4"/>
  <c r="BE124" i="4"/>
  <c r="AA124" i="4"/>
  <c r="Y124" i="4"/>
  <c r="W124" i="4"/>
  <c r="N124" i="4"/>
  <c r="BF124" i="4" s="1"/>
  <c r="BK123" i="4"/>
  <c r="BI123" i="4"/>
  <c r="BH123" i="4"/>
  <c r="BG123" i="4"/>
  <c r="BE123" i="4"/>
  <c r="AA123" i="4"/>
  <c r="Y123" i="4"/>
  <c r="W123" i="4"/>
  <c r="N123" i="4"/>
  <c r="BF123" i="4" s="1"/>
  <c r="BK122" i="4"/>
  <c r="BI122" i="4"/>
  <c r="BH122" i="4"/>
  <c r="BG122" i="4"/>
  <c r="BE122" i="4"/>
  <c r="AA122" i="4"/>
  <c r="Y122" i="4"/>
  <c r="W122" i="4"/>
  <c r="N122" i="4"/>
  <c r="BF122" i="4" s="1"/>
  <c r="BK121" i="4"/>
  <c r="BI121" i="4"/>
  <c r="H36" i="4" s="1"/>
  <c r="BD84" i="1" s="1"/>
  <c r="BH121" i="4"/>
  <c r="BG121" i="4"/>
  <c r="BE121" i="4"/>
  <c r="AA121" i="4"/>
  <c r="Y121" i="4"/>
  <c r="W121" i="4"/>
  <c r="N121" i="4"/>
  <c r="BF121" i="4" s="1"/>
  <c r="BK120" i="4"/>
  <c r="BI120" i="4"/>
  <c r="BH120" i="4"/>
  <c r="BG120" i="4"/>
  <c r="BE120" i="4"/>
  <c r="AA120" i="4"/>
  <c r="Y120" i="4"/>
  <c r="Y119" i="4" s="1"/>
  <c r="Y118" i="4" s="1"/>
  <c r="W120" i="4"/>
  <c r="N120" i="4"/>
  <c r="BF120" i="4" s="1"/>
  <c r="BK119" i="4"/>
  <c r="AA119" i="4"/>
  <c r="AA118" i="4" s="1"/>
  <c r="W119" i="4"/>
  <c r="N119" i="4"/>
  <c r="M113" i="4"/>
  <c r="F113" i="4"/>
  <c r="F111" i="4"/>
  <c r="F109" i="4"/>
  <c r="BI98" i="4"/>
  <c r="BH98" i="4"/>
  <c r="BG98" i="4"/>
  <c r="BE98" i="4"/>
  <c r="BI97" i="4"/>
  <c r="BH97" i="4"/>
  <c r="BG97" i="4"/>
  <c r="BE97" i="4"/>
  <c r="BI96" i="4"/>
  <c r="BH96" i="4"/>
  <c r="BG96" i="4"/>
  <c r="BE96" i="4"/>
  <c r="BI95" i="4"/>
  <c r="BH95" i="4"/>
  <c r="BG95" i="4"/>
  <c r="BE95" i="4"/>
  <c r="BI94" i="4"/>
  <c r="BH94" i="4"/>
  <c r="BG94" i="4"/>
  <c r="BE94" i="4"/>
  <c r="BI93" i="4"/>
  <c r="BH93" i="4"/>
  <c r="BG93" i="4"/>
  <c r="BE93" i="4"/>
  <c r="M32" i="4" s="1"/>
  <c r="AV84" i="1" s="1"/>
  <c r="N87" i="4"/>
  <c r="N86" i="4"/>
  <c r="N85" i="4"/>
  <c r="N83" i="4"/>
  <c r="M76" i="4"/>
  <c r="F76" i="4"/>
  <c r="F74" i="4"/>
  <c r="F72" i="4"/>
  <c r="H35" i="4"/>
  <c r="O21" i="4"/>
  <c r="E21" i="4"/>
  <c r="M114" i="4" s="1"/>
  <c r="O20" i="4"/>
  <c r="O15" i="4"/>
  <c r="E15" i="4"/>
  <c r="F114" i="4" s="1"/>
  <c r="O14" i="4"/>
  <c r="O9" i="4"/>
  <c r="M111" i="4" s="1"/>
  <c r="F6" i="4"/>
  <c r="F108" i="4" s="1"/>
  <c r="BK151" i="3"/>
  <c r="N151" i="3" s="1"/>
  <c r="BF151" i="3" s="1"/>
  <c r="BI151" i="3"/>
  <c r="BH151" i="3"/>
  <c r="BG151" i="3"/>
  <c r="BE151" i="3"/>
  <c r="BK150" i="3"/>
  <c r="BI150" i="3"/>
  <c r="BH150" i="3"/>
  <c r="BG150" i="3"/>
  <c r="BE150" i="3"/>
  <c r="N150" i="3"/>
  <c r="BF150" i="3" s="1"/>
  <c r="BK149" i="3"/>
  <c r="BI149" i="3"/>
  <c r="BH149" i="3"/>
  <c r="BG149" i="3"/>
  <c r="BE149" i="3"/>
  <c r="N149" i="3"/>
  <c r="BF149" i="3" s="1"/>
  <c r="BK148" i="3"/>
  <c r="BI148" i="3"/>
  <c r="BH148" i="3"/>
  <c r="BG148" i="3"/>
  <c r="BE148" i="3"/>
  <c r="N148" i="3"/>
  <c r="BF148" i="3" s="1"/>
  <c r="BK147" i="3"/>
  <c r="BK146" i="3" s="1"/>
  <c r="N146" i="3" s="1"/>
  <c r="N88" i="3" s="1"/>
  <c r="BI147" i="3"/>
  <c r="BH147" i="3"/>
  <c r="BG147" i="3"/>
  <c r="BE147" i="3"/>
  <c r="BK145" i="3"/>
  <c r="BI145" i="3"/>
  <c r="BH145" i="3"/>
  <c r="BG145" i="3"/>
  <c r="BF145" i="3"/>
  <c r="BE145" i="3"/>
  <c r="AA145" i="3"/>
  <c r="Y145" i="3"/>
  <c r="Y144" i="3" s="1"/>
  <c r="Y143" i="3" s="1"/>
  <c r="W145" i="3"/>
  <c r="W144" i="3" s="1"/>
  <c r="W143" i="3" s="1"/>
  <c r="N145" i="3"/>
  <c r="BK144" i="3"/>
  <c r="AA144" i="3"/>
  <c r="AA143" i="3" s="1"/>
  <c r="N144" i="3"/>
  <c r="BK143" i="3"/>
  <c r="N143" i="3"/>
  <c r="BK142" i="3"/>
  <c r="BI142" i="3"/>
  <c r="BH142" i="3"/>
  <c r="BG142" i="3"/>
  <c r="BF142" i="3"/>
  <c r="BE142" i="3"/>
  <c r="AA142" i="3"/>
  <c r="Y142" i="3"/>
  <c r="Y141" i="3" s="1"/>
  <c r="W142" i="3"/>
  <c r="W141" i="3" s="1"/>
  <c r="N142" i="3"/>
  <c r="BK141" i="3"/>
  <c r="AA141" i="3"/>
  <c r="N141" i="3"/>
  <c r="BK140" i="3"/>
  <c r="BI140" i="3"/>
  <c r="BH140" i="3"/>
  <c r="BG140" i="3"/>
  <c r="BF140" i="3"/>
  <c r="BE140" i="3"/>
  <c r="AA140" i="3"/>
  <c r="Y140" i="3"/>
  <c r="W140" i="3"/>
  <c r="N140" i="3"/>
  <c r="BK139" i="3"/>
  <c r="BI139" i="3"/>
  <c r="BH139" i="3"/>
  <c r="BG139" i="3"/>
  <c r="BE139" i="3"/>
  <c r="AA139" i="3"/>
  <c r="Y139" i="3"/>
  <c r="W139" i="3"/>
  <c r="N139" i="3"/>
  <c r="BF139" i="3" s="1"/>
  <c r="BK138" i="3"/>
  <c r="BI138" i="3"/>
  <c r="BH138" i="3"/>
  <c r="BG138" i="3"/>
  <c r="BF138" i="3"/>
  <c r="BE138" i="3"/>
  <c r="AA138" i="3"/>
  <c r="Y138" i="3"/>
  <c r="W138" i="3"/>
  <c r="N138" i="3"/>
  <c r="BK137" i="3"/>
  <c r="BI137" i="3"/>
  <c r="BH137" i="3"/>
  <c r="BG137" i="3"/>
  <c r="BE137" i="3"/>
  <c r="AA137" i="3"/>
  <c r="Y137" i="3"/>
  <c r="W137" i="3"/>
  <c r="N137" i="3"/>
  <c r="BF137" i="3" s="1"/>
  <c r="BK136" i="3"/>
  <c r="BI136" i="3"/>
  <c r="BH136" i="3"/>
  <c r="BG136" i="3"/>
  <c r="BF136" i="3"/>
  <c r="BE136" i="3"/>
  <c r="AA136" i="3"/>
  <c r="Y136" i="3"/>
  <c r="W136" i="3"/>
  <c r="N136" i="3"/>
  <c r="BK135" i="3"/>
  <c r="BI135" i="3"/>
  <c r="BH135" i="3"/>
  <c r="BG135" i="3"/>
  <c r="BE135" i="3"/>
  <c r="AA135" i="3"/>
  <c r="Y135" i="3"/>
  <c r="W135" i="3"/>
  <c r="N135" i="3"/>
  <c r="BF135" i="3" s="1"/>
  <c r="BK134" i="3"/>
  <c r="BI134" i="3"/>
  <c r="BH134" i="3"/>
  <c r="BG134" i="3"/>
  <c r="BF134" i="3"/>
  <c r="BE134" i="3"/>
  <c r="AA134" i="3"/>
  <c r="Y134" i="3"/>
  <c r="W134" i="3"/>
  <c r="N134" i="3"/>
  <c r="BK133" i="3"/>
  <c r="BI133" i="3"/>
  <c r="BH133" i="3"/>
  <c r="BG133" i="3"/>
  <c r="BE133" i="3"/>
  <c r="AA133" i="3"/>
  <c r="Y133" i="3"/>
  <c r="W133" i="3"/>
  <c r="N133" i="3"/>
  <c r="BF133" i="3" s="1"/>
  <c r="BK132" i="3"/>
  <c r="BI132" i="3"/>
  <c r="BH132" i="3"/>
  <c r="BG132" i="3"/>
  <c r="BF132" i="3"/>
  <c r="BE132" i="3"/>
  <c r="AA132" i="3"/>
  <c r="Y132" i="3"/>
  <c r="W132" i="3"/>
  <c r="N132" i="3"/>
  <c r="BK131" i="3"/>
  <c r="BI131" i="3"/>
  <c r="BH131" i="3"/>
  <c r="BG131" i="3"/>
  <c r="BE131" i="3"/>
  <c r="AA131" i="3"/>
  <c r="Y131" i="3"/>
  <c r="W131" i="3"/>
  <c r="N131" i="3"/>
  <c r="BF131" i="3" s="1"/>
  <c r="BK130" i="3"/>
  <c r="BI130" i="3"/>
  <c r="BH130" i="3"/>
  <c r="BG130" i="3"/>
  <c r="BF130" i="3"/>
  <c r="BE130" i="3"/>
  <c r="AA130" i="3"/>
  <c r="Y130" i="3"/>
  <c r="W130" i="3"/>
  <c r="N130" i="3"/>
  <c r="BK129" i="3"/>
  <c r="BI129" i="3"/>
  <c r="BH129" i="3"/>
  <c r="BG129" i="3"/>
  <c r="BE129" i="3"/>
  <c r="AA129" i="3"/>
  <c r="Y129" i="3"/>
  <c r="W129" i="3"/>
  <c r="N129" i="3"/>
  <c r="BF129" i="3" s="1"/>
  <c r="BK128" i="3"/>
  <c r="BI128" i="3"/>
  <c r="BH128" i="3"/>
  <c r="BG128" i="3"/>
  <c r="BF128" i="3"/>
  <c r="BE128" i="3"/>
  <c r="AA128" i="3"/>
  <c r="Y128" i="3"/>
  <c r="W128" i="3"/>
  <c r="N128" i="3"/>
  <c r="BK127" i="3"/>
  <c r="BI127" i="3"/>
  <c r="BH127" i="3"/>
  <c r="BG127" i="3"/>
  <c r="BE127" i="3"/>
  <c r="AA127" i="3"/>
  <c r="AA125" i="3" s="1"/>
  <c r="Y127" i="3"/>
  <c r="W127" i="3"/>
  <c r="N127" i="3"/>
  <c r="BF127" i="3" s="1"/>
  <c r="BK126" i="3"/>
  <c r="BK125" i="3" s="1"/>
  <c r="N125" i="3" s="1"/>
  <c r="N84" i="3" s="1"/>
  <c r="BI126" i="3"/>
  <c r="BH126" i="3"/>
  <c r="BG126" i="3"/>
  <c r="BF126" i="3"/>
  <c r="BE126" i="3"/>
  <c r="AA126" i="3"/>
  <c r="Y126" i="3"/>
  <c r="W126" i="3"/>
  <c r="W125" i="3" s="1"/>
  <c r="N126" i="3"/>
  <c r="Y125" i="3"/>
  <c r="BK124" i="3"/>
  <c r="BI124" i="3"/>
  <c r="BH124" i="3"/>
  <c r="BG124" i="3"/>
  <c r="BE124" i="3"/>
  <c r="AA124" i="3"/>
  <c r="Y124" i="3"/>
  <c r="W124" i="3"/>
  <c r="N124" i="3"/>
  <c r="BF124" i="3" s="1"/>
  <c r="BK123" i="3"/>
  <c r="BI123" i="3"/>
  <c r="BH123" i="3"/>
  <c r="BG123" i="3"/>
  <c r="BF123" i="3"/>
  <c r="BE123" i="3"/>
  <c r="AA123" i="3"/>
  <c r="Y123" i="3"/>
  <c r="W123" i="3"/>
  <c r="N123" i="3"/>
  <c r="BK122" i="3"/>
  <c r="BI122" i="3"/>
  <c r="BH122" i="3"/>
  <c r="BG122" i="3"/>
  <c r="BE122" i="3"/>
  <c r="AA122" i="3"/>
  <c r="Y122" i="3"/>
  <c r="W122" i="3"/>
  <c r="N122" i="3"/>
  <c r="BF122" i="3" s="1"/>
  <c r="BK121" i="3"/>
  <c r="BI121" i="3"/>
  <c r="BH121" i="3"/>
  <c r="BG121" i="3"/>
  <c r="BF121" i="3"/>
  <c r="BE121" i="3"/>
  <c r="AA121" i="3"/>
  <c r="Y121" i="3"/>
  <c r="W121" i="3"/>
  <c r="N121" i="3"/>
  <c r="BK120" i="3"/>
  <c r="BI120" i="3"/>
  <c r="BH120" i="3"/>
  <c r="BG120" i="3"/>
  <c r="BE120" i="3"/>
  <c r="AA120" i="3"/>
  <c r="Y120" i="3"/>
  <c r="W120" i="3"/>
  <c r="N120" i="3"/>
  <c r="BF120" i="3" s="1"/>
  <c r="BK119" i="3"/>
  <c r="BI119" i="3"/>
  <c r="BH119" i="3"/>
  <c r="BG119" i="3"/>
  <c r="BF119" i="3"/>
  <c r="BE119" i="3"/>
  <c r="AA119" i="3"/>
  <c r="Y119" i="3"/>
  <c r="W119" i="3"/>
  <c r="N119" i="3"/>
  <c r="BK118" i="3"/>
  <c r="BI118" i="3"/>
  <c r="BH118" i="3"/>
  <c r="BG118" i="3"/>
  <c r="BE118" i="3"/>
  <c r="AA118" i="3"/>
  <c r="AA117" i="3" s="1"/>
  <c r="Y118" i="3"/>
  <c r="W118" i="3"/>
  <c r="N118" i="3"/>
  <c r="BF118" i="3" s="1"/>
  <c r="BK117" i="3"/>
  <c r="BK116" i="3" s="1"/>
  <c r="N116" i="3" s="1"/>
  <c r="Y117" i="3"/>
  <c r="W117" i="3"/>
  <c r="N117" i="3"/>
  <c r="N83" i="3" s="1"/>
  <c r="AA116" i="3"/>
  <c r="Y116" i="3"/>
  <c r="W116" i="3"/>
  <c r="W115" i="3" s="1"/>
  <c r="BK115" i="3"/>
  <c r="N115" i="3" s="1"/>
  <c r="N81" i="3" s="1"/>
  <c r="AA115" i="3"/>
  <c r="Y115" i="3"/>
  <c r="M112" i="3"/>
  <c r="M111" i="3"/>
  <c r="F111" i="3"/>
  <c r="F109" i="3"/>
  <c r="F107" i="3"/>
  <c r="BI96" i="3"/>
  <c r="BH96" i="3"/>
  <c r="BG96" i="3"/>
  <c r="BE96" i="3"/>
  <c r="BI95" i="3"/>
  <c r="BH95" i="3"/>
  <c r="BG95" i="3"/>
  <c r="BE95" i="3"/>
  <c r="BI94" i="3"/>
  <c r="BH94" i="3"/>
  <c r="BG94" i="3"/>
  <c r="BE94" i="3"/>
  <c r="BI93" i="3"/>
  <c r="BH93" i="3"/>
  <c r="BG93" i="3"/>
  <c r="BE93" i="3"/>
  <c r="BI92" i="3"/>
  <c r="BH92" i="3"/>
  <c r="BG92" i="3"/>
  <c r="BE92" i="3"/>
  <c r="BI91" i="3"/>
  <c r="H36" i="3" s="1"/>
  <c r="BD83" i="1" s="1"/>
  <c r="BH91" i="3"/>
  <c r="BG91" i="3"/>
  <c r="BE91" i="3"/>
  <c r="N87" i="3"/>
  <c r="N86" i="3"/>
  <c r="N85" i="3"/>
  <c r="N82" i="3"/>
  <c r="F77" i="3"/>
  <c r="M76" i="3"/>
  <c r="F76" i="3"/>
  <c r="F74" i="3"/>
  <c r="F72" i="3"/>
  <c r="H35" i="3"/>
  <c r="H34" i="3"/>
  <c r="M32" i="3"/>
  <c r="H32" i="3"/>
  <c r="O21" i="3"/>
  <c r="E21" i="3"/>
  <c r="M77" i="3" s="1"/>
  <c r="O20" i="3"/>
  <c r="O15" i="3"/>
  <c r="E15" i="3"/>
  <c r="F112" i="3" s="1"/>
  <c r="O14" i="3"/>
  <c r="O9" i="3"/>
  <c r="M74" i="3" s="1"/>
  <c r="F6" i="3"/>
  <c r="F106" i="3" s="1"/>
  <c r="BK245" i="2"/>
  <c r="BI245" i="2"/>
  <c r="BH245" i="2"/>
  <c r="BG245" i="2"/>
  <c r="BE245" i="2"/>
  <c r="N245" i="2"/>
  <c r="BF245" i="2" s="1"/>
  <c r="BK244" i="2"/>
  <c r="N244" i="2" s="1"/>
  <c r="BI244" i="2"/>
  <c r="BH244" i="2"/>
  <c r="BG244" i="2"/>
  <c r="BF244" i="2"/>
  <c r="BE244" i="2"/>
  <c r="BK243" i="2"/>
  <c r="N243" i="2" s="1"/>
  <c r="BF243" i="2" s="1"/>
  <c r="BI243" i="2"/>
  <c r="BH243" i="2"/>
  <c r="BG243" i="2"/>
  <c r="BE243" i="2"/>
  <c r="BK242" i="2"/>
  <c r="BI242" i="2"/>
  <c r="BH242" i="2"/>
  <c r="BG242" i="2"/>
  <c r="BE242" i="2"/>
  <c r="N242" i="2"/>
  <c r="BF242" i="2" s="1"/>
  <c r="BK241" i="2"/>
  <c r="N241" i="2" s="1"/>
  <c r="BF241" i="2" s="1"/>
  <c r="BI241" i="2"/>
  <c r="BH241" i="2"/>
  <c r="BG241" i="2"/>
  <c r="BE241" i="2"/>
  <c r="BK239" i="2"/>
  <c r="BI239" i="2"/>
  <c r="BH239" i="2"/>
  <c r="BG239" i="2"/>
  <c r="BE239" i="2"/>
  <c r="AA239" i="2"/>
  <c r="AA238" i="2" s="1"/>
  <c r="AA237" i="2" s="1"/>
  <c r="Y239" i="2"/>
  <c r="Y238" i="2" s="1"/>
  <c r="W239" i="2"/>
  <c r="N239" i="2"/>
  <c r="BF239" i="2" s="1"/>
  <c r="BK238" i="2"/>
  <c r="N238" i="2" s="1"/>
  <c r="N100" i="2" s="1"/>
  <c r="W238" i="2"/>
  <c r="BK237" i="2"/>
  <c r="N237" i="2" s="1"/>
  <c r="N99" i="2" s="1"/>
  <c r="Y237" i="2"/>
  <c r="W237" i="2"/>
  <c r="BK236" i="2"/>
  <c r="BI236" i="2"/>
  <c r="BH236" i="2"/>
  <c r="BG236" i="2"/>
  <c r="BE236" i="2"/>
  <c r="AA236" i="2"/>
  <c r="AA234" i="2" s="1"/>
  <c r="AA233" i="2" s="1"/>
  <c r="Y236" i="2"/>
  <c r="Y234" i="2" s="1"/>
  <c r="Y233" i="2" s="1"/>
  <c r="W236" i="2"/>
  <c r="N236" i="2"/>
  <c r="BF236" i="2" s="1"/>
  <c r="BK235" i="2"/>
  <c r="BK234" i="2" s="1"/>
  <c r="N234" i="2" s="1"/>
  <c r="BI235" i="2"/>
  <c r="BH235" i="2"/>
  <c r="BG235" i="2"/>
  <c r="BE235" i="2"/>
  <c r="AA235" i="2"/>
  <c r="Y235" i="2"/>
  <c r="W235" i="2"/>
  <c r="N235" i="2"/>
  <c r="BF235" i="2" s="1"/>
  <c r="W234" i="2"/>
  <c r="W233" i="2" s="1"/>
  <c r="BK233" i="2"/>
  <c r="N233" i="2" s="1"/>
  <c r="N97" i="2" s="1"/>
  <c r="BK232" i="2"/>
  <c r="BK230" i="2" s="1"/>
  <c r="N230" i="2" s="1"/>
  <c r="N96" i="2" s="1"/>
  <c r="BI232" i="2"/>
  <c r="BH232" i="2"/>
  <c r="BG232" i="2"/>
  <c r="BE232" i="2"/>
  <c r="AA232" i="2"/>
  <c r="Y232" i="2"/>
  <c r="W232" i="2"/>
  <c r="W230" i="2" s="1"/>
  <c r="N232" i="2"/>
  <c r="BF232" i="2" s="1"/>
  <c r="BK231" i="2"/>
  <c r="BI231" i="2"/>
  <c r="BH231" i="2"/>
  <c r="BG231" i="2"/>
  <c r="BE231" i="2"/>
  <c r="AA231" i="2"/>
  <c r="Y231" i="2"/>
  <c r="Y230" i="2" s="1"/>
  <c r="W231" i="2"/>
  <c r="N231" i="2"/>
  <c r="BF231" i="2" s="1"/>
  <c r="AA230" i="2"/>
  <c r="BK229" i="2"/>
  <c r="BI229" i="2"/>
  <c r="BH229" i="2"/>
  <c r="BG229" i="2"/>
  <c r="BE229" i="2"/>
  <c r="AA229" i="2"/>
  <c r="Y229" i="2"/>
  <c r="W229" i="2"/>
  <c r="N229" i="2"/>
  <c r="BF229" i="2" s="1"/>
  <c r="BK228" i="2"/>
  <c r="BI228" i="2"/>
  <c r="BH228" i="2"/>
  <c r="BG228" i="2"/>
  <c r="BE228" i="2"/>
  <c r="AA228" i="2"/>
  <c r="Y228" i="2"/>
  <c r="W228" i="2"/>
  <c r="N228" i="2"/>
  <c r="BF228" i="2" s="1"/>
  <c r="BK227" i="2"/>
  <c r="BI227" i="2"/>
  <c r="BH227" i="2"/>
  <c r="BG227" i="2"/>
  <c r="BE227" i="2"/>
  <c r="AA227" i="2"/>
  <c r="Y227" i="2"/>
  <c r="W227" i="2"/>
  <c r="N227" i="2"/>
  <c r="BF227" i="2" s="1"/>
  <c r="BK226" i="2"/>
  <c r="BI226" i="2"/>
  <c r="BH226" i="2"/>
  <c r="BG226" i="2"/>
  <c r="BE226" i="2"/>
  <c r="AA226" i="2"/>
  <c r="Y226" i="2"/>
  <c r="Y225" i="2" s="1"/>
  <c r="W226" i="2"/>
  <c r="N226" i="2"/>
  <c r="BF226" i="2" s="1"/>
  <c r="BK225" i="2"/>
  <c r="AA225" i="2"/>
  <c r="W225" i="2"/>
  <c r="N225" i="2"/>
  <c r="BK224" i="2"/>
  <c r="BI224" i="2"/>
  <c r="BH224" i="2"/>
  <c r="BG224" i="2"/>
  <c r="BF224" i="2"/>
  <c r="BE224" i="2"/>
  <c r="AA224" i="2"/>
  <c r="Y224" i="2"/>
  <c r="W224" i="2"/>
  <c r="N224" i="2"/>
  <c r="BK223" i="2"/>
  <c r="BI223" i="2"/>
  <c r="BH223" i="2"/>
  <c r="BG223" i="2"/>
  <c r="BF223" i="2"/>
  <c r="BE223" i="2"/>
  <c r="AA223" i="2"/>
  <c r="Y223" i="2"/>
  <c r="W223" i="2"/>
  <c r="N223" i="2"/>
  <c r="BK222" i="2"/>
  <c r="BI222" i="2"/>
  <c r="BH222" i="2"/>
  <c r="BG222" i="2"/>
  <c r="BF222" i="2"/>
  <c r="BE222" i="2"/>
  <c r="AA222" i="2"/>
  <c r="Y222" i="2"/>
  <c r="W222" i="2"/>
  <c r="N222" i="2"/>
  <c r="BK221" i="2"/>
  <c r="BI221" i="2"/>
  <c r="BH221" i="2"/>
  <c r="BG221" i="2"/>
  <c r="BF221" i="2"/>
  <c r="BE221" i="2"/>
  <c r="AA221" i="2"/>
  <c r="AA220" i="2" s="1"/>
  <c r="Y221" i="2"/>
  <c r="W221" i="2"/>
  <c r="W220" i="2" s="1"/>
  <c r="N221" i="2"/>
  <c r="BK220" i="2"/>
  <c r="Y220" i="2"/>
  <c r="N220" i="2"/>
  <c r="BK219" i="2"/>
  <c r="BI219" i="2"/>
  <c r="BH219" i="2"/>
  <c r="BG219" i="2"/>
  <c r="BE219" i="2"/>
  <c r="AA219" i="2"/>
  <c r="Y219" i="2"/>
  <c r="W219" i="2"/>
  <c r="N219" i="2"/>
  <c r="BF219" i="2" s="1"/>
  <c r="BK218" i="2"/>
  <c r="BI218" i="2"/>
  <c r="BH218" i="2"/>
  <c r="BG218" i="2"/>
  <c r="BE218" i="2"/>
  <c r="AA218" i="2"/>
  <c r="Y218" i="2"/>
  <c r="W218" i="2"/>
  <c r="N218" i="2"/>
  <c r="BF218" i="2" s="1"/>
  <c r="BK217" i="2"/>
  <c r="BI217" i="2"/>
  <c r="BH217" i="2"/>
  <c r="BG217" i="2"/>
  <c r="BE217" i="2"/>
  <c r="AA217" i="2"/>
  <c r="Y217" i="2"/>
  <c r="W217" i="2"/>
  <c r="N217" i="2"/>
  <c r="BF217" i="2" s="1"/>
  <c r="BK216" i="2"/>
  <c r="BI216" i="2"/>
  <c r="BH216" i="2"/>
  <c r="BG216" i="2"/>
  <c r="BE216" i="2"/>
  <c r="AA216" i="2"/>
  <c r="Y216" i="2"/>
  <c r="W216" i="2"/>
  <c r="N216" i="2"/>
  <c r="BF216" i="2" s="1"/>
  <c r="BK215" i="2"/>
  <c r="BI215" i="2"/>
  <c r="BH215" i="2"/>
  <c r="BG215" i="2"/>
  <c r="BE215" i="2"/>
  <c r="AA215" i="2"/>
  <c r="Y215" i="2"/>
  <c r="W215" i="2"/>
  <c r="N215" i="2"/>
  <c r="BF215" i="2" s="1"/>
  <c r="BK214" i="2"/>
  <c r="BI214" i="2"/>
  <c r="BH214" i="2"/>
  <c r="BG214" i="2"/>
  <c r="BE214" i="2"/>
  <c r="AA214" i="2"/>
  <c r="Y214" i="2"/>
  <c r="W214" i="2"/>
  <c r="N214" i="2"/>
  <c r="BF214" i="2" s="1"/>
  <c r="BK213" i="2"/>
  <c r="BI213" i="2"/>
  <c r="BH213" i="2"/>
  <c r="BG213" i="2"/>
  <c r="BE213" i="2"/>
  <c r="AA213" i="2"/>
  <c r="Y213" i="2"/>
  <c r="W213" i="2"/>
  <c r="N213" i="2"/>
  <c r="BF213" i="2" s="1"/>
  <c r="BK212" i="2"/>
  <c r="AA212" i="2"/>
  <c r="W212" i="2"/>
  <c r="N212" i="2"/>
  <c r="N93" i="2" s="1"/>
  <c r="BK211" i="2"/>
  <c r="BI211" i="2"/>
  <c r="BH211" i="2"/>
  <c r="BG211" i="2"/>
  <c r="BF211" i="2"/>
  <c r="BE211" i="2"/>
  <c r="AA211" i="2"/>
  <c r="Y211" i="2"/>
  <c r="Y203" i="2" s="1"/>
  <c r="W211" i="2"/>
  <c r="N211" i="2"/>
  <c r="BK210" i="2"/>
  <c r="BI210" i="2"/>
  <c r="BH210" i="2"/>
  <c r="BG210" i="2"/>
  <c r="BF210" i="2"/>
  <c r="BE210" i="2"/>
  <c r="AA210" i="2"/>
  <c r="Y210" i="2"/>
  <c r="W210" i="2"/>
  <c r="N210" i="2"/>
  <c r="BK209" i="2"/>
  <c r="BI209" i="2"/>
  <c r="BH209" i="2"/>
  <c r="BG209" i="2"/>
  <c r="BF209" i="2"/>
  <c r="BE209" i="2"/>
  <c r="AA209" i="2"/>
  <c r="Y209" i="2"/>
  <c r="W209" i="2"/>
  <c r="N209" i="2"/>
  <c r="BK208" i="2"/>
  <c r="BI208" i="2"/>
  <c r="BH208" i="2"/>
  <c r="BG208" i="2"/>
  <c r="BF208" i="2"/>
  <c r="BE208" i="2"/>
  <c r="AA208" i="2"/>
  <c r="Y208" i="2"/>
  <c r="W208" i="2"/>
  <c r="N208" i="2"/>
  <c r="BK207" i="2"/>
  <c r="BI207" i="2"/>
  <c r="BH207" i="2"/>
  <c r="BG207" i="2"/>
  <c r="BF207" i="2"/>
  <c r="BE207" i="2"/>
  <c r="AA207" i="2"/>
  <c r="Y207" i="2"/>
  <c r="W207" i="2"/>
  <c r="N207" i="2"/>
  <c r="BK206" i="2"/>
  <c r="BI206" i="2"/>
  <c r="BH206" i="2"/>
  <c r="BG206" i="2"/>
  <c r="BF206" i="2"/>
  <c r="BE206" i="2"/>
  <c r="AA206" i="2"/>
  <c r="Y206" i="2"/>
  <c r="W206" i="2"/>
  <c r="N206" i="2"/>
  <c r="BK205" i="2"/>
  <c r="BI205" i="2"/>
  <c r="BH205" i="2"/>
  <c r="BG205" i="2"/>
  <c r="BF205" i="2"/>
  <c r="BE205" i="2"/>
  <c r="AA205" i="2"/>
  <c r="Y205" i="2"/>
  <c r="W205" i="2"/>
  <c r="N205" i="2"/>
  <c r="BK204" i="2"/>
  <c r="BI204" i="2"/>
  <c r="BH204" i="2"/>
  <c r="BG204" i="2"/>
  <c r="BF204" i="2"/>
  <c r="BE204" i="2"/>
  <c r="AA204" i="2"/>
  <c r="AA203" i="2" s="1"/>
  <c r="Y204" i="2"/>
  <c r="W204" i="2"/>
  <c r="N204" i="2"/>
  <c r="BK203" i="2"/>
  <c r="N203" i="2" s="1"/>
  <c r="N92" i="2" s="1"/>
  <c r="BK202" i="2"/>
  <c r="BK185" i="2" s="1"/>
  <c r="N185" i="2" s="1"/>
  <c r="N91" i="2" s="1"/>
  <c r="BI202" i="2"/>
  <c r="BH202" i="2"/>
  <c r="BG202" i="2"/>
  <c r="BE202" i="2"/>
  <c r="AA202" i="2"/>
  <c r="Y202" i="2"/>
  <c r="W202" i="2"/>
  <c r="N202" i="2"/>
  <c r="BF202" i="2" s="1"/>
  <c r="BK201" i="2"/>
  <c r="BI201" i="2"/>
  <c r="BH201" i="2"/>
  <c r="BG201" i="2"/>
  <c r="BE201" i="2"/>
  <c r="AA201" i="2"/>
  <c r="Y201" i="2"/>
  <c r="W201" i="2"/>
  <c r="N201" i="2"/>
  <c r="BF201" i="2" s="1"/>
  <c r="BK200" i="2"/>
  <c r="BI200" i="2"/>
  <c r="BH200" i="2"/>
  <c r="BG200" i="2"/>
  <c r="BE200" i="2"/>
  <c r="AA200" i="2"/>
  <c r="Y200" i="2"/>
  <c r="W200" i="2"/>
  <c r="N200" i="2"/>
  <c r="BF200" i="2" s="1"/>
  <c r="BK199" i="2"/>
  <c r="BI199" i="2"/>
  <c r="BH199" i="2"/>
  <c r="BG199" i="2"/>
  <c r="BE199" i="2"/>
  <c r="AA199" i="2"/>
  <c r="Y199" i="2"/>
  <c r="W199" i="2"/>
  <c r="N199" i="2"/>
  <c r="BF199" i="2" s="1"/>
  <c r="BK198" i="2"/>
  <c r="BI198" i="2"/>
  <c r="BH198" i="2"/>
  <c r="BG198" i="2"/>
  <c r="BE198" i="2"/>
  <c r="AA198" i="2"/>
  <c r="Y198" i="2"/>
  <c r="W198" i="2"/>
  <c r="N198" i="2"/>
  <c r="BF198" i="2" s="1"/>
  <c r="BK197" i="2"/>
  <c r="BI197" i="2"/>
  <c r="BH197" i="2"/>
  <c r="BG197" i="2"/>
  <c r="BE197" i="2"/>
  <c r="AA197" i="2"/>
  <c r="Y197" i="2"/>
  <c r="W197" i="2"/>
  <c r="N197" i="2"/>
  <c r="BF197" i="2" s="1"/>
  <c r="BK196" i="2"/>
  <c r="BI196" i="2"/>
  <c r="BH196" i="2"/>
  <c r="BG196" i="2"/>
  <c r="BE196" i="2"/>
  <c r="AA196" i="2"/>
  <c r="Y196" i="2"/>
  <c r="W196" i="2"/>
  <c r="N196" i="2"/>
  <c r="BF196" i="2" s="1"/>
  <c r="BK195" i="2"/>
  <c r="BI195" i="2"/>
  <c r="BH195" i="2"/>
  <c r="BG195" i="2"/>
  <c r="BE195" i="2"/>
  <c r="AA195" i="2"/>
  <c r="Y195" i="2"/>
  <c r="W195" i="2"/>
  <c r="N195" i="2"/>
  <c r="BF195" i="2" s="1"/>
  <c r="BK194" i="2"/>
  <c r="BI194" i="2"/>
  <c r="BH194" i="2"/>
  <c r="BG194" i="2"/>
  <c r="BE194" i="2"/>
  <c r="AA194" i="2"/>
  <c r="Y194" i="2"/>
  <c r="W194" i="2"/>
  <c r="N194" i="2"/>
  <c r="BF194" i="2" s="1"/>
  <c r="BK193" i="2"/>
  <c r="BI193" i="2"/>
  <c r="BH193" i="2"/>
  <c r="BG193" i="2"/>
  <c r="BE193" i="2"/>
  <c r="AA193" i="2"/>
  <c r="Y193" i="2"/>
  <c r="W193" i="2"/>
  <c r="N193" i="2"/>
  <c r="BF193" i="2" s="1"/>
  <c r="BK192" i="2"/>
  <c r="BI192" i="2"/>
  <c r="BH192" i="2"/>
  <c r="BG192" i="2"/>
  <c r="BE192" i="2"/>
  <c r="AA192" i="2"/>
  <c r="Y192" i="2"/>
  <c r="W192" i="2"/>
  <c r="N192" i="2"/>
  <c r="BF192" i="2" s="1"/>
  <c r="BK191" i="2"/>
  <c r="BI191" i="2"/>
  <c r="BH191" i="2"/>
  <c r="BG191" i="2"/>
  <c r="BE191" i="2"/>
  <c r="AA191" i="2"/>
  <c r="Y191" i="2"/>
  <c r="W191" i="2"/>
  <c r="N191" i="2"/>
  <c r="BF191" i="2" s="1"/>
  <c r="BK190" i="2"/>
  <c r="BI190" i="2"/>
  <c r="BH190" i="2"/>
  <c r="BG190" i="2"/>
  <c r="BE190" i="2"/>
  <c r="AA190" i="2"/>
  <c r="Y190" i="2"/>
  <c r="W190" i="2"/>
  <c r="N190" i="2"/>
  <c r="BF190" i="2" s="1"/>
  <c r="BK189" i="2"/>
  <c r="BI189" i="2"/>
  <c r="BH189" i="2"/>
  <c r="BG189" i="2"/>
  <c r="BE189" i="2"/>
  <c r="AA189" i="2"/>
  <c r="Y189" i="2"/>
  <c r="W189" i="2"/>
  <c r="N189" i="2"/>
  <c r="BF189" i="2" s="1"/>
  <c r="BK188" i="2"/>
  <c r="BI188" i="2"/>
  <c r="BH188" i="2"/>
  <c r="BG188" i="2"/>
  <c r="BE188" i="2"/>
  <c r="AA188" i="2"/>
  <c r="Y188" i="2"/>
  <c r="W188" i="2"/>
  <c r="N188" i="2"/>
  <c r="BF188" i="2" s="1"/>
  <c r="BK187" i="2"/>
  <c r="BI187" i="2"/>
  <c r="BH187" i="2"/>
  <c r="BG187" i="2"/>
  <c r="BE187" i="2"/>
  <c r="AA187" i="2"/>
  <c r="Y187" i="2"/>
  <c r="W187" i="2"/>
  <c r="N187" i="2"/>
  <c r="BF187" i="2" s="1"/>
  <c r="BK186" i="2"/>
  <c r="BI186" i="2"/>
  <c r="BH186" i="2"/>
  <c r="BG186" i="2"/>
  <c r="BE186" i="2"/>
  <c r="AA186" i="2"/>
  <c r="Y186" i="2"/>
  <c r="Y185" i="2" s="1"/>
  <c r="W186" i="2"/>
  <c r="N186" i="2"/>
  <c r="BF186" i="2" s="1"/>
  <c r="AA185" i="2"/>
  <c r="W185" i="2"/>
  <c r="BK184" i="2"/>
  <c r="BI184" i="2"/>
  <c r="BH184" i="2"/>
  <c r="BG184" i="2"/>
  <c r="BE184" i="2"/>
  <c r="AA184" i="2"/>
  <c r="Y184" i="2"/>
  <c r="Y181" i="2" s="1"/>
  <c r="W184" i="2"/>
  <c r="N184" i="2"/>
  <c r="BF184" i="2" s="1"/>
  <c r="BK183" i="2"/>
  <c r="BI183" i="2"/>
  <c r="BH183" i="2"/>
  <c r="BG183" i="2"/>
  <c r="BF183" i="2"/>
  <c r="BE183" i="2"/>
  <c r="AA183" i="2"/>
  <c r="Y183" i="2"/>
  <c r="W183" i="2"/>
  <c r="N183" i="2"/>
  <c r="BK182" i="2"/>
  <c r="BK181" i="2" s="1"/>
  <c r="BI182" i="2"/>
  <c r="BH182" i="2"/>
  <c r="BG182" i="2"/>
  <c r="BF182" i="2"/>
  <c r="BE182" i="2"/>
  <c r="AA182" i="2"/>
  <c r="AA181" i="2" s="1"/>
  <c r="Y182" i="2"/>
  <c r="W182" i="2"/>
  <c r="W181" i="2" s="1"/>
  <c r="N182" i="2"/>
  <c r="BK180" i="2"/>
  <c r="BK177" i="2" s="1"/>
  <c r="N177" i="2" s="1"/>
  <c r="N89" i="2" s="1"/>
  <c r="BI180" i="2"/>
  <c r="BH180" i="2"/>
  <c r="BG180" i="2"/>
  <c r="BE180" i="2"/>
  <c r="AA180" i="2"/>
  <c r="Y180" i="2"/>
  <c r="W180" i="2"/>
  <c r="N180" i="2"/>
  <c r="BF180" i="2" s="1"/>
  <c r="BK179" i="2"/>
  <c r="BI179" i="2"/>
  <c r="BH179" i="2"/>
  <c r="BG179" i="2"/>
  <c r="BE179" i="2"/>
  <c r="AA179" i="2"/>
  <c r="Y179" i="2"/>
  <c r="Y177" i="2" s="1"/>
  <c r="W179" i="2"/>
  <c r="N179" i="2"/>
  <c r="BF179" i="2" s="1"/>
  <c r="BK178" i="2"/>
  <c r="BI178" i="2"/>
  <c r="BH178" i="2"/>
  <c r="BG178" i="2"/>
  <c r="BE178" i="2"/>
  <c r="AA178" i="2"/>
  <c r="Y178" i="2"/>
  <c r="W178" i="2"/>
  <c r="N178" i="2"/>
  <c r="BF178" i="2" s="1"/>
  <c r="AA177" i="2"/>
  <c r="W177" i="2"/>
  <c r="BK175" i="2"/>
  <c r="BI175" i="2"/>
  <c r="BH175" i="2"/>
  <c r="BG175" i="2"/>
  <c r="BE175" i="2"/>
  <c r="AA175" i="2"/>
  <c r="Y175" i="2"/>
  <c r="W175" i="2"/>
  <c r="N175" i="2"/>
  <c r="BF175" i="2" s="1"/>
  <c r="BK174" i="2"/>
  <c r="AA174" i="2"/>
  <c r="Y174" i="2"/>
  <c r="W174" i="2"/>
  <c r="N174" i="2"/>
  <c r="BK173" i="2"/>
  <c r="BI173" i="2"/>
  <c r="BH173" i="2"/>
  <c r="BG173" i="2"/>
  <c r="BE173" i="2"/>
  <c r="AA173" i="2"/>
  <c r="Y173" i="2"/>
  <c r="W173" i="2"/>
  <c r="N173" i="2"/>
  <c r="BF173" i="2" s="1"/>
  <c r="BK172" i="2"/>
  <c r="BI172" i="2"/>
  <c r="BH172" i="2"/>
  <c r="BG172" i="2"/>
  <c r="BF172" i="2"/>
  <c r="BE172" i="2"/>
  <c r="AA172" i="2"/>
  <c r="Y172" i="2"/>
  <c r="W172" i="2"/>
  <c r="N172" i="2"/>
  <c r="BK171" i="2"/>
  <c r="BI171" i="2"/>
  <c r="BH171" i="2"/>
  <c r="BG171" i="2"/>
  <c r="BE171" i="2"/>
  <c r="AA171" i="2"/>
  <c r="Y171" i="2"/>
  <c r="W171" i="2"/>
  <c r="N171" i="2"/>
  <c r="BF171" i="2" s="1"/>
  <c r="BK170" i="2"/>
  <c r="BI170" i="2"/>
  <c r="BH170" i="2"/>
  <c r="BG170" i="2"/>
  <c r="BF170" i="2"/>
  <c r="BE170" i="2"/>
  <c r="AA170" i="2"/>
  <c r="Y170" i="2"/>
  <c r="W170" i="2"/>
  <c r="N170" i="2"/>
  <c r="BK169" i="2"/>
  <c r="BI169" i="2"/>
  <c r="BH169" i="2"/>
  <c r="BG169" i="2"/>
  <c r="BE169" i="2"/>
  <c r="AA169" i="2"/>
  <c r="Y169" i="2"/>
  <c r="W169" i="2"/>
  <c r="N169" i="2"/>
  <c r="BF169" i="2" s="1"/>
  <c r="BK168" i="2"/>
  <c r="BI168" i="2"/>
  <c r="BH168" i="2"/>
  <c r="BG168" i="2"/>
  <c r="BF168" i="2"/>
  <c r="BE168" i="2"/>
  <c r="AA168" i="2"/>
  <c r="Y168" i="2"/>
  <c r="W168" i="2"/>
  <c r="N168" i="2"/>
  <c r="BK167" i="2"/>
  <c r="BI167" i="2"/>
  <c r="BH167" i="2"/>
  <c r="BG167" i="2"/>
  <c r="BE167" i="2"/>
  <c r="AA167" i="2"/>
  <c r="Y167" i="2"/>
  <c r="W167" i="2"/>
  <c r="N167" i="2"/>
  <c r="BF167" i="2" s="1"/>
  <c r="BK166" i="2"/>
  <c r="BI166" i="2"/>
  <c r="BH166" i="2"/>
  <c r="BG166" i="2"/>
  <c r="BF166" i="2"/>
  <c r="BE166" i="2"/>
  <c r="AA166" i="2"/>
  <c r="Y166" i="2"/>
  <c r="W166" i="2"/>
  <c r="N166" i="2"/>
  <c r="BK165" i="2"/>
  <c r="BI165" i="2"/>
  <c r="BH165" i="2"/>
  <c r="BG165" i="2"/>
  <c r="BE165" i="2"/>
  <c r="AA165" i="2"/>
  <c r="Y165" i="2"/>
  <c r="W165" i="2"/>
  <c r="N165" i="2"/>
  <c r="BF165" i="2" s="1"/>
  <c r="BK164" i="2"/>
  <c r="BI164" i="2"/>
  <c r="BH164" i="2"/>
  <c r="BG164" i="2"/>
  <c r="BF164" i="2"/>
  <c r="BE164" i="2"/>
  <c r="AA164" i="2"/>
  <c r="Y164" i="2"/>
  <c r="W164" i="2"/>
  <c r="N164" i="2"/>
  <c r="BK163" i="2"/>
  <c r="BI163" i="2"/>
  <c r="BH163" i="2"/>
  <c r="BG163" i="2"/>
  <c r="BE163" i="2"/>
  <c r="AA163" i="2"/>
  <c r="Y163" i="2"/>
  <c r="W163" i="2"/>
  <c r="N163" i="2"/>
  <c r="BF163" i="2" s="1"/>
  <c r="BK162" i="2"/>
  <c r="BI162" i="2"/>
  <c r="BH162" i="2"/>
  <c r="BG162" i="2"/>
  <c r="BF162" i="2"/>
  <c r="BE162" i="2"/>
  <c r="AA162" i="2"/>
  <c r="Y162" i="2"/>
  <c r="W162" i="2"/>
  <c r="N162" i="2"/>
  <c r="BK161" i="2"/>
  <c r="BI161" i="2"/>
  <c r="BH161" i="2"/>
  <c r="BG161" i="2"/>
  <c r="BE161" i="2"/>
  <c r="AA161" i="2"/>
  <c r="Y161" i="2"/>
  <c r="W161" i="2"/>
  <c r="N161" i="2"/>
  <c r="BF161" i="2" s="1"/>
  <c r="BK160" i="2"/>
  <c r="BI160" i="2"/>
  <c r="BH160" i="2"/>
  <c r="BG160" i="2"/>
  <c r="BF160" i="2"/>
  <c r="BE160" i="2"/>
  <c r="AA160" i="2"/>
  <c r="Y160" i="2"/>
  <c r="W160" i="2"/>
  <c r="N160" i="2"/>
  <c r="BK159" i="2"/>
  <c r="BI159" i="2"/>
  <c r="BH159" i="2"/>
  <c r="BG159" i="2"/>
  <c r="BE159" i="2"/>
  <c r="AA159" i="2"/>
  <c r="Y159" i="2"/>
  <c r="W159" i="2"/>
  <c r="N159" i="2"/>
  <c r="BF159" i="2" s="1"/>
  <c r="BK158" i="2"/>
  <c r="BI158" i="2"/>
  <c r="BH158" i="2"/>
  <c r="BG158" i="2"/>
  <c r="BF158" i="2"/>
  <c r="BE158" i="2"/>
  <c r="AA158" i="2"/>
  <c r="Y158" i="2"/>
  <c r="W158" i="2"/>
  <c r="N158" i="2"/>
  <c r="BK157" i="2"/>
  <c r="BI157" i="2"/>
  <c r="BH157" i="2"/>
  <c r="BG157" i="2"/>
  <c r="BE157" i="2"/>
  <c r="AA157" i="2"/>
  <c r="AA155" i="2" s="1"/>
  <c r="Y157" i="2"/>
  <c r="W157" i="2"/>
  <c r="N157" i="2"/>
  <c r="BF157" i="2" s="1"/>
  <c r="BK156" i="2"/>
  <c r="BK155" i="2" s="1"/>
  <c r="BI156" i="2"/>
  <c r="BH156" i="2"/>
  <c r="BG156" i="2"/>
  <c r="BF156" i="2"/>
  <c r="BE156" i="2"/>
  <c r="AA156" i="2"/>
  <c r="Y156" i="2"/>
  <c r="W156" i="2"/>
  <c r="W155" i="2" s="1"/>
  <c r="N156" i="2"/>
  <c r="Y155" i="2"/>
  <c r="BK154" i="2"/>
  <c r="BI154" i="2"/>
  <c r="BH154" i="2"/>
  <c r="BG154" i="2"/>
  <c r="BE154" i="2"/>
  <c r="AA154" i="2"/>
  <c r="Y154" i="2"/>
  <c r="W154" i="2"/>
  <c r="N154" i="2"/>
  <c r="BF154" i="2" s="1"/>
  <c r="BK153" i="2"/>
  <c r="BI153" i="2"/>
  <c r="BH153" i="2"/>
  <c r="BG153" i="2"/>
  <c r="BE153" i="2"/>
  <c r="AA153" i="2"/>
  <c r="Y153" i="2"/>
  <c r="W153" i="2"/>
  <c r="N153" i="2"/>
  <c r="BF153" i="2" s="1"/>
  <c r="BK152" i="2"/>
  <c r="BI152" i="2"/>
  <c r="BH152" i="2"/>
  <c r="BG152" i="2"/>
  <c r="BE152" i="2"/>
  <c r="AA152" i="2"/>
  <c r="Y152" i="2"/>
  <c r="W152" i="2"/>
  <c r="N152" i="2"/>
  <c r="BF152" i="2" s="1"/>
  <c r="BK151" i="2"/>
  <c r="BI151" i="2"/>
  <c r="BH151" i="2"/>
  <c r="BG151" i="2"/>
  <c r="BE151" i="2"/>
  <c r="AA151" i="2"/>
  <c r="Y151" i="2"/>
  <c r="W151" i="2"/>
  <c r="N151" i="2"/>
  <c r="BF151" i="2" s="1"/>
  <c r="BK150" i="2"/>
  <c r="BI150" i="2"/>
  <c r="BH150" i="2"/>
  <c r="BG150" i="2"/>
  <c r="BE150" i="2"/>
  <c r="AA150" i="2"/>
  <c r="Y150" i="2"/>
  <c r="W150" i="2"/>
  <c r="N150" i="2"/>
  <c r="BF150" i="2" s="1"/>
  <c r="BK149" i="2"/>
  <c r="BI149" i="2"/>
  <c r="BH149" i="2"/>
  <c r="BG149" i="2"/>
  <c r="BE149" i="2"/>
  <c r="AA149" i="2"/>
  <c r="Y149" i="2"/>
  <c r="W149" i="2"/>
  <c r="N149" i="2"/>
  <c r="BF149" i="2" s="1"/>
  <c r="BK148" i="2"/>
  <c r="BI148" i="2"/>
  <c r="BH148" i="2"/>
  <c r="BG148" i="2"/>
  <c r="BE148" i="2"/>
  <c r="AA148" i="2"/>
  <c r="Y148" i="2"/>
  <c r="W148" i="2"/>
  <c r="N148" i="2"/>
  <c r="BF148" i="2" s="1"/>
  <c r="BK147" i="2"/>
  <c r="BI147" i="2"/>
  <c r="BH147" i="2"/>
  <c r="BG147" i="2"/>
  <c r="BE147" i="2"/>
  <c r="AA147" i="2"/>
  <c r="Y147" i="2"/>
  <c r="W147" i="2"/>
  <c r="N147" i="2"/>
  <c r="BF147" i="2" s="1"/>
  <c r="BK146" i="2"/>
  <c r="BI146" i="2"/>
  <c r="BH146" i="2"/>
  <c r="BG146" i="2"/>
  <c r="BE146" i="2"/>
  <c r="AA146" i="2"/>
  <c r="Y146" i="2"/>
  <c r="W146" i="2"/>
  <c r="N146" i="2"/>
  <c r="BF146" i="2" s="1"/>
  <c r="BK145" i="2"/>
  <c r="BI145" i="2"/>
  <c r="BH145" i="2"/>
  <c r="BG145" i="2"/>
  <c r="BE145" i="2"/>
  <c r="AA145" i="2"/>
  <c r="Y145" i="2"/>
  <c r="W145" i="2"/>
  <c r="N145" i="2"/>
  <c r="BF145" i="2" s="1"/>
  <c r="BK144" i="2"/>
  <c r="BI144" i="2"/>
  <c r="BH144" i="2"/>
  <c r="BG144" i="2"/>
  <c r="BE144" i="2"/>
  <c r="AA144" i="2"/>
  <c r="Y144" i="2"/>
  <c r="W144" i="2"/>
  <c r="N144" i="2"/>
  <c r="BF144" i="2" s="1"/>
  <c r="BK143" i="2"/>
  <c r="BI143" i="2"/>
  <c r="BH143" i="2"/>
  <c r="BG143" i="2"/>
  <c r="BE143" i="2"/>
  <c r="AA143" i="2"/>
  <c r="Y143" i="2"/>
  <c r="Y141" i="2" s="1"/>
  <c r="W143" i="2"/>
  <c r="N143" i="2"/>
  <c r="BF143" i="2" s="1"/>
  <c r="BK142" i="2"/>
  <c r="BI142" i="2"/>
  <c r="BH142" i="2"/>
  <c r="BG142" i="2"/>
  <c r="BE142" i="2"/>
  <c r="AA142" i="2"/>
  <c r="Y142" i="2"/>
  <c r="W142" i="2"/>
  <c r="N142" i="2"/>
  <c r="BF142" i="2" s="1"/>
  <c r="BK141" i="2"/>
  <c r="AA141" i="2"/>
  <c r="W141" i="2"/>
  <c r="N141" i="2"/>
  <c r="BK140" i="2"/>
  <c r="BI140" i="2"/>
  <c r="BH140" i="2"/>
  <c r="BG140" i="2"/>
  <c r="BE140" i="2"/>
  <c r="AA140" i="2"/>
  <c r="AA139" i="2" s="1"/>
  <c r="AA129" i="2" s="1"/>
  <c r="Y140" i="2"/>
  <c r="W140" i="2"/>
  <c r="N140" i="2"/>
  <c r="BF140" i="2" s="1"/>
  <c r="BK139" i="2"/>
  <c r="Y139" i="2"/>
  <c r="W139" i="2"/>
  <c r="N139" i="2"/>
  <c r="BK138" i="2"/>
  <c r="BI138" i="2"/>
  <c r="BH138" i="2"/>
  <c r="BG138" i="2"/>
  <c r="BE138" i="2"/>
  <c r="AA138" i="2"/>
  <c r="Y138" i="2"/>
  <c r="W138" i="2"/>
  <c r="N138" i="2"/>
  <c r="BF138" i="2" s="1"/>
  <c r="BK137" i="2"/>
  <c r="BI137" i="2"/>
  <c r="BH137" i="2"/>
  <c r="BG137" i="2"/>
  <c r="BE137" i="2"/>
  <c r="AA137" i="2"/>
  <c r="Y137" i="2"/>
  <c r="W137" i="2"/>
  <c r="N137" i="2"/>
  <c r="BF137" i="2" s="1"/>
  <c r="BK136" i="2"/>
  <c r="BI136" i="2"/>
  <c r="BH136" i="2"/>
  <c r="BG136" i="2"/>
  <c r="BE136" i="2"/>
  <c r="AA136" i="2"/>
  <c r="Y136" i="2"/>
  <c r="W136" i="2"/>
  <c r="N136" i="2"/>
  <c r="BF136" i="2" s="1"/>
  <c r="BK135" i="2"/>
  <c r="BI135" i="2"/>
  <c r="BH135" i="2"/>
  <c r="BG135" i="2"/>
  <c r="BE135" i="2"/>
  <c r="AA135" i="2"/>
  <c r="Y135" i="2"/>
  <c r="W135" i="2"/>
  <c r="N135" i="2"/>
  <c r="BF135" i="2" s="1"/>
  <c r="BK134" i="2"/>
  <c r="BI134" i="2"/>
  <c r="BH134" i="2"/>
  <c r="BG134" i="2"/>
  <c r="BE134" i="2"/>
  <c r="AA134" i="2"/>
  <c r="Y134" i="2"/>
  <c r="W134" i="2"/>
  <c r="N134" i="2"/>
  <c r="BF134" i="2" s="1"/>
  <c r="BK133" i="2"/>
  <c r="BI133" i="2"/>
  <c r="BH133" i="2"/>
  <c r="BG133" i="2"/>
  <c r="BE133" i="2"/>
  <c r="AA133" i="2"/>
  <c r="Y133" i="2"/>
  <c r="W133" i="2"/>
  <c r="N133" i="2"/>
  <c r="BF133" i="2" s="1"/>
  <c r="BK132" i="2"/>
  <c r="BI132" i="2"/>
  <c r="BH132" i="2"/>
  <c r="BG132" i="2"/>
  <c r="BE132" i="2"/>
  <c r="AA132" i="2"/>
  <c r="Y132" i="2"/>
  <c r="Y130" i="2" s="1"/>
  <c r="Y129" i="2" s="1"/>
  <c r="W132" i="2"/>
  <c r="N132" i="2"/>
  <c r="BF132" i="2" s="1"/>
  <c r="BK131" i="2"/>
  <c r="BI131" i="2"/>
  <c r="BH131" i="2"/>
  <c r="BG131" i="2"/>
  <c r="BE131" i="2"/>
  <c r="AA131" i="2"/>
  <c r="Y131" i="2"/>
  <c r="W131" i="2"/>
  <c r="N131" i="2"/>
  <c r="BF131" i="2" s="1"/>
  <c r="BK130" i="2"/>
  <c r="AA130" i="2"/>
  <c r="W130" i="2"/>
  <c r="W129" i="2" s="1"/>
  <c r="N130" i="2"/>
  <c r="F125" i="2"/>
  <c r="M124" i="2"/>
  <c r="F124" i="2"/>
  <c r="F122" i="2"/>
  <c r="F120" i="2"/>
  <c r="BI109" i="2"/>
  <c r="BH109" i="2"/>
  <c r="BG109" i="2"/>
  <c r="BE109" i="2"/>
  <c r="BI108" i="2"/>
  <c r="BH108" i="2"/>
  <c r="BG108" i="2"/>
  <c r="BE108" i="2"/>
  <c r="BI107" i="2"/>
  <c r="BH107" i="2"/>
  <c r="BG107" i="2"/>
  <c r="BE107" i="2"/>
  <c r="BI106" i="2"/>
  <c r="BH106" i="2"/>
  <c r="BG106" i="2"/>
  <c r="BE106" i="2"/>
  <c r="BI105" i="2"/>
  <c r="BH105" i="2"/>
  <c r="BG105" i="2"/>
  <c r="BE105" i="2"/>
  <c r="BI104" i="2"/>
  <c r="H36" i="2" s="1"/>
  <c r="BD82" i="1" s="1"/>
  <c r="BH104" i="2"/>
  <c r="BG104" i="2"/>
  <c r="H34" i="2" s="1"/>
  <c r="BB82" i="1" s="1"/>
  <c r="BE104" i="2"/>
  <c r="N98" i="2"/>
  <c r="N95" i="2"/>
  <c r="N94" i="2"/>
  <c r="N87" i="2"/>
  <c r="N85" i="2"/>
  <c r="N84" i="2"/>
  <c r="N83" i="2"/>
  <c r="F77" i="2"/>
  <c r="M76" i="2"/>
  <c r="F76" i="2"/>
  <c r="F74" i="2"/>
  <c r="F72" i="2"/>
  <c r="O21" i="2"/>
  <c r="E21" i="2"/>
  <c r="M77" i="2" s="1"/>
  <c r="O20" i="2"/>
  <c r="O9" i="2"/>
  <c r="M74" i="2" s="1"/>
  <c r="F6" i="2"/>
  <c r="F71" i="2" s="1"/>
  <c r="CK90" i="1"/>
  <c r="CJ90" i="1"/>
  <c r="CI90" i="1"/>
  <c r="CH90" i="1"/>
  <c r="CG90" i="1"/>
  <c r="CF90" i="1"/>
  <c r="CE90" i="1"/>
  <c r="CC90" i="1"/>
  <c r="CB90" i="1"/>
  <c r="CA90" i="1"/>
  <c r="BZ90" i="1"/>
  <c r="CK89" i="1"/>
  <c r="CJ89" i="1"/>
  <c r="CI89" i="1"/>
  <c r="CH89" i="1"/>
  <c r="CG89" i="1"/>
  <c r="CF89" i="1"/>
  <c r="CE89" i="1"/>
  <c r="CC89" i="1"/>
  <c r="CB89" i="1"/>
  <c r="CA89" i="1"/>
  <c r="BZ89" i="1"/>
  <c r="CK88" i="1"/>
  <c r="CJ88" i="1"/>
  <c r="CI88" i="1"/>
  <c r="CH88" i="1"/>
  <c r="CG88" i="1"/>
  <c r="CF88" i="1"/>
  <c r="CE88" i="1"/>
  <c r="CC88" i="1"/>
  <c r="CB88" i="1"/>
  <c r="CA88" i="1"/>
  <c r="BZ88" i="1"/>
  <c r="CK87" i="1"/>
  <c r="CJ87" i="1"/>
  <c r="CI87" i="1"/>
  <c r="CH87" i="1"/>
  <c r="CG87" i="1"/>
  <c r="CF87" i="1"/>
  <c r="CE87" i="1"/>
  <c r="BZ87" i="1"/>
  <c r="BC84" i="1"/>
  <c r="AY84" i="1"/>
  <c r="AX84" i="1"/>
  <c r="BC83" i="1"/>
  <c r="BB83" i="1"/>
  <c r="AZ83" i="1"/>
  <c r="AY83" i="1"/>
  <c r="AX83" i="1"/>
  <c r="AV83" i="1"/>
  <c r="AU83" i="1"/>
  <c r="AY82" i="1"/>
  <c r="AX82" i="1"/>
  <c r="AM77" i="1"/>
  <c r="L77" i="1"/>
  <c r="AM76" i="1"/>
  <c r="L76" i="1"/>
  <c r="AM74" i="1"/>
  <c r="L74" i="1"/>
  <c r="L72" i="1"/>
  <c r="L71" i="1"/>
  <c r="AA117" i="4" l="1"/>
  <c r="Y117" i="4"/>
  <c r="N191" i="4"/>
  <c r="N89" i="4" s="1"/>
  <c r="H34" i="4"/>
  <c r="BB84" i="1" s="1"/>
  <c r="BB81" i="1" s="1"/>
  <c r="H32" i="4"/>
  <c r="AZ84" i="1" s="1"/>
  <c r="Y212" i="2"/>
  <c r="H35" i="2"/>
  <c r="BC82" i="1" s="1"/>
  <c r="BC81" i="1" s="1"/>
  <c r="AY81" i="1" s="1"/>
  <c r="W203" i="2"/>
  <c r="W176" i="2" s="1"/>
  <c r="W128" i="2" s="1"/>
  <c r="AU82" i="1" s="1"/>
  <c r="AU81" i="1" s="1"/>
  <c r="H32" i="2"/>
  <c r="AZ82" i="1" s="1"/>
  <c r="M32" i="2"/>
  <c r="AV82" i="1" s="1"/>
  <c r="AA176" i="2"/>
  <c r="AA128" i="2" s="1"/>
  <c r="BD81" i="1"/>
  <c r="W35" i="1" s="1"/>
  <c r="N181" i="2"/>
  <c r="N90" i="2" s="1"/>
  <c r="BK176" i="2"/>
  <c r="N176" i="2" s="1"/>
  <c r="N88" i="2" s="1"/>
  <c r="N96" i="3"/>
  <c r="BF96" i="3" s="1"/>
  <c r="N94" i="3"/>
  <c r="BF94" i="3" s="1"/>
  <c r="N92" i="3"/>
  <c r="BF92" i="3" s="1"/>
  <c r="M27" i="3"/>
  <c r="N93" i="3"/>
  <c r="BF93" i="3" s="1"/>
  <c r="N95" i="3"/>
  <c r="BF95" i="3" s="1"/>
  <c r="N91" i="3"/>
  <c r="Y176" i="2"/>
  <c r="Y128" i="2" s="1"/>
  <c r="N155" i="2"/>
  <c r="N86" i="2" s="1"/>
  <c r="BK129" i="2"/>
  <c r="M122" i="2"/>
  <c r="M125" i="2"/>
  <c r="F119" i="2"/>
  <c r="BK240" i="2"/>
  <c r="N240" i="2" s="1"/>
  <c r="N101" i="2" s="1"/>
  <c r="M109" i="3"/>
  <c r="BK118" i="4"/>
  <c r="N162" i="4"/>
  <c r="N84" i="4" s="1"/>
  <c r="F71" i="3"/>
  <c r="N147" i="3"/>
  <c r="BF147" i="3" s="1"/>
  <c r="F77" i="4"/>
  <c r="BK198" i="4"/>
  <c r="N198" i="4" s="1"/>
  <c r="N90" i="4" s="1"/>
  <c r="M74" i="4"/>
  <c r="M77" i="4"/>
  <c r="F71" i="4"/>
  <c r="AX81" i="1" l="1"/>
  <c r="W33" i="1"/>
  <c r="AZ81" i="1"/>
  <c r="AV81" i="1" s="1"/>
  <c r="W34" i="1"/>
  <c r="BF91" i="3"/>
  <c r="N90" i="3"/>
  <c r="N129" i="2"/>
  <c r="N82" i="2" s="1"/>
  <c r="BK128" i="2"/>
  <c r="N128" i="2" s="1"/>
  <c r="N81" i="2" s="1"/>
  <c r="N118" i="4"/>
  <c r="N82" i="4" s="1"/>
  <c r="BK117" i="4"/>
  <c r="N117" i="4" s="1"/>
  <c r="N81" i="4" s="1"/>
  <c r="N98" i="4" l="1"/>
  <c r="BF98" i="4" s="1"/>
  <c r="N96" i="4"/>
  <c r="BF96" i="4" s="1"/>
  <c r="N94" i="4"/>
  <c r="BF94" i="4" s="1"/>
  <c r="M27" i="4"/>
  <c r="N97" i="4"/>
  <c r="BF97" i="4" s="1"/>
  <c r="N95" i="4"/>
  <c r="BF95" i="4" s="1"/>
  <c r="N93" i="4"/>
  <c r="M28" i="3"/>
  <c r="L98" i="3"/>
  <c r="M27" i="2"/>
  <c r="N109" i="2"/>
  <c r="BF109" i="2" s="1"/>
  <c r="N107" i="2"/>
  <c r="BF107" i="2" s="1"/>
  <c r="N105" i="2"/>
  <c r="BF105" i="2" s="1"/>
  <c r="N108" i="2"/>
  <c r="BF108" i="2" s="1"/>
  <c r="N106" i="2"/>
  <c r="BF106" i="2" s="1"/>
  <c r="N104" i="2"/>
  <c r="M33" i="3"/>
  <c r="AW83" i="1" s="1"/>
  <c r="AT83" i="1" s="1"/>
  <c r="H33" i="3"/>
  <c r="BA83" i="1" s="1"/>
  <c r="BF93" i="4" l="1"/>
  <c r="N92" i="4"/>
  <c r="N103" i="2"/>
  <c r="BF104" i="2"/>
  <c r="AS83" i="1"/>
  <c r="M30" i="3"/>
  <c r="L38" i="3" l="1"/>
  <c r="AG83" i="1"/>
  <c r="AN83" i="1" s="1"/>
  <c r="M33" i="2"/>
  <c r="AW82" i="1" s="1"/>
  <c r="AT82" i="1" s="1"/>
  <c r="H33" i="2"/>
  <c r="BA82" i="1" s="1"/>
  <c r="M28" i="4"/>
  <c r="L100" i="4"/>
  <c r="M28" i="2"/>
  <c r="L111" i="2"/>
  <c r="M33" i="4"/>
  <c r="AW84" i="1" s="1"/>
  <c r="AT84" i="1" s="1"/>
  <c r="H33" i="4"/>
  <c r="BA84" i="1" s="1"/>
  <c r="BA81" i="1" l="1"/>
  <c r="AS82" i="1"/>
  <c r="M30" i="2"/>
  <c r="AS84" i="1"/>
  <c r="M30" i="4"/>
  <c r="AS81" i="1" l="1"/>
  <c r="AG82" i="1"/>
  <c r="L38" i="2"/>
  <c r="L38" i="4"/>
  <c r="AG84" i="1"/>
  <c r="AN84" i="1" s="1"/>
  <c r="AW81" i="1"/>
  <c r="W32" i="1"/>
  <c r="AT81" i="1" l="1"/>
  <c r="AK32" i="1"/>
  <c r="AG81" i="1"/>
  <c r="AN82" i="1"/>
  <c r="AG87" i="1" l="1"/>
  <c r="AN81" i="1"/>
  <c r="AK26" i="1"/>
  <c r="AG90" i="1"/>
  <c r="AG89" i="1"/>
  <c r="AG88" i="1"/>
  <c r="AV88" i="1" l="1"/>
  <c r="BY88" i="1" s="1"/>
  <c r="CD88" i="1"/>
  <c r="AV89" i="1"/>
  <c r="BY89" i="1" s="1"/>
  <c r="CD89" i="1"/>
  <c r="AV90" i="1"/>
  <c r="BY90" i="1" s="1"/>
  <c r="CD90" i="1"/>
  <c r="AV87" i="1"/>
  <c r="BY87" i="1" s="1"/>
  <c r="AG86" i="1"/>
  <c r="CD87" i="1"/>
  <c r="AN87" i="1" l="1"/>
  <c r="AN89" i="1"/>
  <c r="AK27" i="1"/>
  <c r="AK29" i="1" s="1"/>
  <c r="AG92" i="1"/>
  <c r="AK31" i="1"/>
  <c r="W31" i="1"/>
  <c r="AN90" i="1"/>
  <c r="AN88" i="1"/>
  <c r="AN86" i="1" l="1"/>
  <c r="AN92" i="1" s="1"/>
  <c r="AK37" i="1"/>
</calcChain>
</file>

<file path=xl/sharedStrings.xml><?xml version="1.0" encoding="utf-8"?>
<sst xmlns="http://schemas.openxmlformats.org/spreadsheetml/2006/main" count="3314" uniqueCount="673">
  <si>
    <t>2012</t>
  </si>
  <si>
    <t>Hárok obsahuje:</t>
  </si>
  <si>
    <t>1) Súhrnný list stavby</t>
  </si>
  <si>
    <t>2) Rekapitulácia objektov</t>
  </si>
  <si>
    <t>2.0</t>
  </si>
  <si>
    <t>False</t>
  </si>
  <si>
    <t>optimalizované pre tlač zostáv vo formáte A4 - na výšku</t>
  </si>
  <si>
    <t>&gt;&gt;  skryté stĺpce  &lt;&lt;</t>
  </si>
  <si>
    <t>0,01</t>
  </si>
  <si>
    <t>20</t>
  </si>
  <si>
    <t>SÚHRNNÝ LIST STAVBY</t>
  </si>
  <si>
    <t>v ---  nižšie sa nachádzajú doplnkové a pomocné údaje k zostavám  --- v</t>
  </si>
  <si>
    <t>Návod na vyplnenie</t>
  </si>
  <si>
    <t>0,001</t>
  </si>
  <si>
    <t>Kód:</t>
  </si>
  <si>
    <t>04ix_Velka_Hradna</t>
  </si>
  <si>
    <t>Meniť je možné iba bunky so žltým podfarbením!_x005F_x000d_
_x005F_x000d_
1) na prvom liste Rekapitulácie stavby vyplňte v zostave_x005F_x000d_
_x005F_x000d_
    a) Súhrnný list_x005F_x000d_
       - údaje o Zhotoviteľovi_x005F_x000d_
         (prenesú sa do ostatných zostáv aj v iných listoch)_x005F_x000d_
_x005F_x000d_
    b) Rekapitulácia objektov_x005F_x000d_
       - potrebné Ostatné náklady_x005F_x000d_
_x005F_x000d_
2) na vybraných listoch vyplňte v zostave_x005F_x000d_
_x005F_x000d_
    a) Krycí list_x005F_x000d_
       - údaje o Zhotoviteľovi, pokiaľ sa líšia od údajov o Zhotoviteľovi na Súhrnnom liste_x005F_x000d_
         (údaje se prenesú do ostatných zostav v danom liste)_x005F_x000d_
_x005F_x000d_
    b) Rekapitulácia rozpočtu_x005F_x000d_
       - potrebné Ostatné náklady_x005F_x000d_
_x005F_x000d_
    c) Celkové náklady za stavbu_x005F_x000d_
       - ceny na položkách_x005F_x000d_
       - množstvo, pokiaľ má žlté podfarbenie_x005F_x000d_
       - a v prípade potreby poznámku (tá je v skrytom stĺpci)</t>
  </si>
  <si>
    <t>Stavba:</t>
  </si>
  <si>
    <t>Obnova objektu kultúrneho domu - Obec Veľká Hradná</t>
  </si>
  <si>
    <t>JKSO:</t>
  </si>
  <si>
    <t>KS:</t>
  </si>
  <si>
    <t>Miesto:</t>
  </si>
  <si>
    <t>Veľká Hradná</t>
  </si>
  <si>
    <t>Dátum:</t>
  </si>
  <si>
    <t>2.10.2017</t>
  </si>
  <si>
    <t>Objednávateľ:</t>
  </si>
  <si>
    <t>IČO:</t>
  </si>
  <si>
    <t>Obec Veľká Hradná</t>
  </si>
  <si>
    <t>IČO DPH:</t>
  </si>
  <si>
    <t>Zhotoviteľ:</t>
  </si>
  <si>
    <t>Vyplň údaj</t>
  </si>
  <si>
    <t>Projektant:</t>
  </si>
  <si>
    <t>Ing. Martin Novotný</t>
  </si>
  <si>
    <t>True</t>
  </si>
  <si>
    <t>Spracovateľ:</t>
  </si>
  <si>
    <t xml:space="preserve"> 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</si>
  <si>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</si>
  <si>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</si>
  <si>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</si>
  <si>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</si>
  <si>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</si>
  <si>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</si>
  <si>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</si>
  <si>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</si>
  <si>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</si>
  <si>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</si>
  <si>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</si>
  <si>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</si>
  <si>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</si>
  <si>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</si>
  <si>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</si>
  <si>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</si>
  <si>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</si>
  <si>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</si>
  <si>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</si>
  <si>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</si>
  <si>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</si>
  <si>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</si>
  <si>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</si>
  <si>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</si>
  <si>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</si>
  <si>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</si>
  <si>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Ostat._x005F_x000d_
náklady [EUR]</t>
  </si>
  <si>
    <t>DPH [EUR]</t>
  </si>
  <si>
    <t>Normohodiny [h]</t>
  </si>
  <si>
    <t>DPH základná [EUR]</t>
  </si>
  <si>
    <t>DPH znížená [EUR]</t>
  </si>
  <si>
    <t>DPH základná prenesená_x005F_x000d_
[EUR]</t>
  </si>
  <si>
    <t>DPH znížená prenesená_x005F_x000d_
[EUR]</t>
  </si>
  <si>
    <t>Základňa_x005F_x000d_
DPH základná</t>
  </si>
  <si>
    <t>Základňa_x005F_x000d_
DPH znížená</t>
  </si>
  <si>
    <t>Základňa_x005F_x000d_
DPH zákl. prenesená</t>
  </si>
  <si>
    <t>Základňa_x005F_x000d_
DPH zníž. prenesená</t>
  </si>
  <si>
    <t>Základňa_x005F_x000d_
DPH nulová</t>
  </si>
  <si>
    <t>1) Náklady z rozpočtov</t>
  </si>
  <si>
    <t>D</t>
  </si>
  <si>
    <t>0</t>
  </si>
  <si>
    <t>IMPORT</t>
  </si>
  <si>
    <t>{f1316217-6ca9-4a4e-a91a-6715da7c9481}</t>
  </si>
  <si>
    <t>{00000000-0000-0000-0000-000000000000}</t>
  </si>
  <si>
    <t>/</t>
  </si>
  <si>
    <t>1_1</t>
  </si>
  <si>
    <t>1</t>
  </si>
  <si>
    <t>{c6c5d1b9-ee72-44fc-8afe-56a4802681ef}</t>
  </si>
  <si>
    <t>1_2</t>
  </si>
  <si>
    <t>{96537cea-4246-4901-8acd-efb6cac7e8a3}</t>
  </si>
  <si>
    <t>4</t>
  </si>
  <si>
    <t>Sadové úpravy a spevnené plochy</t>
  </si>
  <si>
    <t>{de0e037f-992e-49e1-811c-77d1500828e7}</t>
  </si>
  <si>
    <t>2) Ostatné náklady zo súhrnného listu</t>
  </si>
  <si>
    <t>Percent. zadanie_x005F_x000d_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</si>
  <si>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</si>
  <si>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</si>
  <si>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</si>
  <si>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</si>
  <si>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</si>
  <si>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</si>
  <si>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</si>
  <si>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</si>
  <si>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</si>
  <si>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</si>
  <si>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</si>
  <si>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</si>
  <si>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</si>
  <si>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Objekt:</t>
  </si>
  <si>
    <t>Náklady z rozpočtu</t>
  </si>
  <si>
    <t>REKAPITULÁCIA ROZPOČTU</t>
  </si>
  <si>
    <t>Kód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</si>
  <si>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</si>
  <si>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</si>
  <si>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</si>
  <si>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</si>
  <si>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</si>
  <si>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2 - Zakladanie, zvláštne stavebné práce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</si>
  <si>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</si>
  <si>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</si>
  <si>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</si>
  <si>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</si>
  <si>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</si>
  <si>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713 - Izolácie tepelné</t>
  </si>
  <si>
    <t xml:space="preserve">    764 - Konštrukcie klampiarske</t>
  </si>
  <si>
    <t xml:space="preserve">    767 - Konštrukcie doplnkové</t>
  </si>
  <si>
    <t xml:space="preserve">    771 - Podlahy z dlaždíc</t>
  </si>
  <si>
    <t xml:space="preserve">    783 - Nátery</t>
  </si>
  <si>
    <t xml:space="preserve">    784 - Maľby</t>
  </si>
  <si>
    <t xml:space="preserve">    787 - Zasklievanie</t>
  </si>
  <si>
    <t>M - Práce a dodávky M</t>
  </si>
  <si>
    <t xml:space="preserve">    21-M - Elektromontáže</t>
  </si>
  <si>
    <t>OST - Ostatné</t>
  </si>
  <si>
    <t xml:space="preserve">    H - Hodinové zúčtovacie sadzby</t>
  </si>
  <si>
    <t>VP -   Práce naviac</t>
  </si>
  <si>
    <t>2) Ostatné náklady</t>
  </si>
  <si>
    <t>GZS</t>
  </si>
  <si>
    <t>VRN</t>
  </si>
  <si>
    <t>2</t>
  </si>
  <si>
    <t>Mimostaven. doprava</t>
  </si>
  <si>
    <t>Sťažené podmienky</t>
  </si>
  <si>
    <t>Vplyv prostredia</t>
  </si>
  <si>
    <t>Klimatické vplyvy</t>
  </si>
  <si>
    <t>Kompletačná činnosť</t>
  </si>
  <si>
    <t>KOMPLETACNA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</si>
  <si>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</si>
  <si>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</si>
  <si>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</si>
  <si>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</si>
  <si>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</si>
  <si>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</si>
  <si>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</si>
  <si>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</si>
  <si>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</si>
  <si>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</si>
  <si>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hmotnosť_x005F_x000d_
[t]</t>
  </si>
  <si>
    <t>Hmotnosť_x005F_x000d_
celkom [t]</t>
  </si>
  <si>
    <t>J. suť [t]</t>
  </si>
  <si>
    <t>Suť Celkom [t]</t>
  </si>
  <si>
    <t>ROZPOCET</t>
  </si>
  <si>
    <t>K</t>
  </si>
  <si>
    <t>130201001</t>
  </si>
  <si>
    <t>Výkop jamy a ryhy v obmedzenom priestore horn. tr.3 ručne</t>
  </si>
  <si>
    <t>m3</t>
  </si>
  <si>
    <t>162201101</t>
  </si>
  <si>
    <t>Vodorovné premiestnenie výkopku z horniny 1-4 do 20m</t>
  </si>
  <si>
    <t>3</t>
  </si>
  <si>
    <t>162501102</t>
  </si>
  <si>
    <t xml:space="preserve">Vodorovné premiestnenie výkopku  po spevnenej ceste z  horniny tr.1-4, do 100 m3 na vzdialenosť do 3000 m </t>
  </si>
  <si>
    <t>162501105</t>
  </si>
  <si>
    <t>Vodorovné premiestnenie výkopku  po spevnenej ceste z  horniny tr.1-4, do 100 m3, príplatok k cene za každých ďalšich a začatých 1000 m</t>
  </si>
  <si>
    <t>5</t>
  </si>
  <si>
    <t>167101100</t>
  </si>
  <si>
    <t>Nakladanie výkopku tr.1-4 ručne</t>
  </si>
  <si>
    <t>6</t>
  </si>
  <si>
    <t>171201201</t>
  </si>
  <si>
    <t>Uloženie sypaniny na skládky do 100 m3</t>
  </si>
  <si>
    <t>7</t>
  </si>
  <si>
    <t>171209002</t>
  </si>
  <si>
    <t>Poplatok za skladovanie - zemina a kamenivo (17 05) ostatné</t>
  </si>
  <si>
    <t>t</t>
  </si>
  <si>
    <t>8</t>
  </si>
  <si>
    <t>175101202</t>
  </si>
  <si>
    <t>Obsyp objektov sypaninou z vhodných hornín 1 až 4 s prehodením sypaniny</t>
  </si>
  <si>
    <t>9</t>
  </si>
  <si>
    <t>216904112</t>
  </si>
  <si>
    <t>Očistenie plôch tlakovou vodou stien akéhokoľvek muriva</t>
  </si>
  <si>
    <t>m2</t>
  </si>
  <si>
    <t>10</t>
  </si>
  <si>
    <t>620991121</t>
  </si>
  <si>
    <t>Zakrývanie výplní vonkajších otvorov s rámami a zárubňami, zábradlí, oplechovania, atď. zhotovené z lešenia akýmkoľvek spôsobom</t>
  </si>
  <si>
    <t>11</t>
  </si>
  <si>
    <t>622422611</t>
  </si>
  <si>
    <t>Oprava vonkajších omietok vápenných a vápenocem. stupeň členitosti Ia II -65% hladkých</t>
  </si>
  <si>
    <t>12</t>
  </si>
  <si>
    <t>622462524</t>
  </si>
  <si>
    <t>Vonkajšia omietka stien tenkovrstvová mozaiková zrnitosť 2,00mm</t>
  </si>
  <si>
    <t>13</t>
  </si>
  <si>
    <t>622462543</t>
  </si>
  <si>
    <t>Vonkajšia omietka stien tenkovrstvová silikónová s ryhovanou štruktúrou hr.zrna 2,00mm</t>
  </si>
  <si>
    <t>14</t>
  </si>
  <si>
    <t>622462591</t>
  </si>
  <si>
    <t>Vonkajšia omietka stien - príplatok za farebný odtieň svetlý - príplatok na 1 kg omietky alebo penetračného náteru</t>
  </si>
  <si>
    <t>15</t>
  </si>
  <si>
    <t>622472001</t>
  </si>
  <si>
    <t>Príprava podkladu pre vonkajšie úpravy, penetračný náter na savé podklady</t>
  </si>
  <si>
    <t>16</t>
  </si>
  <si>
    <t>622481119</t>
  </si>
  <si>
    <t>Potiahnutie vonkajších stien, sklotextílnou mriežkou</t>
  </si>
  <si>
    <t>17</t>
  </si>
  <si>
    <t>625250064</t>
  </si>
  <si>
    <t>Kontaktný zatepľovací systém hr. 150 mm dosky z MW, bez povrchovej tenkovrstvovej omietky</t>
  </si>
  <si>
    <t>18</t>
  </si>
  <si>
    <t>625250068</t>
  </si>
  <si>
    <t>Kontaktný zatepľovací systém ostenia hr. 30 mm dosky z MW, bez povrchovej tenkovrstvovej omietky</t>
  </si>
  <si>
    <t>19</t>
  </si>
  <si>
    <t>625250150</t>
  </si>
  <si>
    <t>Kontaktný zatepľovací systém ostenia hr. 20 mm XPS, bez povrchovej tenkovrstvovej omietky</t>
  </si>
  <si>
    <t>625250153</t>
  </si>
  <si>
    <t>Kontaktný zatepľovací systém hr. 50 mm XPS, bez povrchovej tenkovrstvovej omietky</t>
  </si>
  <si>
    <t>21</t>
  </si>
  <si>
    <t>625250156</t>
  </si>
  <si>
    <t>Kontaktný zatepľovací systém hr. 100 mm XPS, bez povrchovej tenkovrstvovej omietky</t>
  </si>
  <si>
    <t>22</t>
  </si>
  <si>
    <t>632450042</t>
  </si>
  <si>
    <t>Betónový poter -  jemný pripojený  hr. 10 mm</t>
  </si>
  <si>
    <t>23</t>
  </si>
  <si>
    <t>941941051</t>
  </si>
  <si>
    <t>Montáž lešenia ľahkého pracovného radového s podlahami šírky nad 1,20 m do 1,50 m a výšky do 24 m</t>
  </si>
  <si>
    <t>24</t>
  </si>
  <si>
    <t>941941391</t>
  </si>
  <si>
    <t>Príplatok za prvý a každý ďalší i začatý mesiac použitia lešenia k cene-1051</t>
  </si>
  <si>
    <t>25</t>
  </si>
  <si>
    <t>941941851</t>
  </si>
  <si>
    <t>Demontáž lešenia ľahkého pracovného radového a s podlahami, šírky nad 1,20 do 1,50 m a výšky do 24 m</t>
  </si>
  <si>
    <t>26</t>
  </si>
  <si>
    <t>944944103</t>
  </si>
  <si>
    <t>Ochranná sieť na boku lešenia zo siete</t>
  </si>
  <si>
    <t>27</t>
  </si>
  <si>
    <t>944944803</t>
  </si>
  <si>
    <t>Demontáž ochrannej siete na boku lešenia zo siete</t>
  </si>
  <si>
    <t>28</t>
  </si>
  <si>
    <t>953946126</t>
  </si>
  <si>
    <t>Soklový profil hr. 0,8 mm SP 100 (hliníkový)</t>
  </si>
  <si>
    <t>m</t>
  </si>
  <si>
    <t>29</t>
  </si>
  <si>
    <t>953946131</t>
  </si>
  <si>
    <t>Soklový profil hr. 0,8 mm SP 150 (hliníkový)</t>
  </si>
  <si>
    <t>30</t>
  </si>
  <si>
    <t>953996111</t>
  </si>
  <si>
    <t>Dilatačný profil PVC E s integrovanou tkaninou 100x100 - priebežný</t>
  </si>
  <si>
    <t>31</t>
  </si>
  <si>
    <t>953996121</t>
  </si>
  <si>
    <t>Okenný APU profil s integrovanou tkaninou</t>
  </si>
  <si>
    <t>32</t>
  </si>
  <si>
    <t>953996131</t>
  </si>
  <si>
    <t>Rohový PVC profil s integrovanou tkaninou 100x100</t>
  </si>
  <si>
    <t>33</t>
  </si>
  <si>
    <t>953996142</t>
  </si>
  <si>
    <t xml:space="preserve">Rohový PVC profil PLY XS s integrovanou tkaninou 100x100 - nepriznaný vo fasáde </t>
  </si>
  <si>
    <t>34</t>
  </si>
  <si>
    <t>978036171</t>
  </si>
  <si>
    <t>Otlčenie šľachtených a pod., omietok vonkajších brizolitových, v rozsahu do 100 %,  -0,04500t</t>
  </si>
  <si>
    <t>35</t>
  </si>
  <si>
    <t>979081111</t>
  </si>
  <si>
    <t>Odvoz sutiny a vybúraných hmôt na skládku do 1 km</t>
  </si>
  <si>
    <t>36</t>
  </si>
  <si>
    <t>979081121</t>
  </si>
  <si>
    <t>Odvoz sutiny a vybúraných hmôt na skládku za každý ďalší 1 km</t>
  </si>
  <si>
    <t>37</t>
  </si>
  <si>
    <t>979082111</t>
  </si>
  <si>
    <t>Vnútrostavenisková doprava sutiny a vybúraných hmôt do 10 m</t>
  </si>
  <si>
    <t>38</t>
  </si>
  <si>
    <t>979082121</t>
  </si>
  <si>
    <t>Vnútrostavenisková doprava sutiny a vybúraných hmôt za každých ďalších 5 m</t>
  </si>
  <si>
    <t>39</t>
  </si>
  <si>
    <t>979089612</t>
  </si>
  <si>
    <t>Poplatok za skladovanie - iné odpady zo stavieb a demolácií (17 09), ostatné</t>
  </si>
  <si>
    <t>40</t>
  </si>
  <si>
    <t>HZS900113</t>
  </si>
  <si>
    <t>Stavebno montážne práce náročné, odborné, remeselné (Tr 3) v rozsahu viac ako 8 hodín - iné práce</t>
  </si>
  <si>
    <t>hod</t>
  </si>
  <si>
    <t>41</t>
  </si>
  <si>
    <t>999281211</t>
  </si>
  <si>
    <t>Presun hmôt pre opravy a údržbu vonkajších plášťov doterajších objektov výšky do 25 m</t>
  </si>
  <si>
    <t>42</t>
  </si>
  <si>
    <t>711132107</t>
  </si>
  <si>
    <t>Zhotovenie izolácie proti zemnej vlhkosti nopovou fóloiu položenou voľne na ploche zvislej</t>
  </si>
  <si>
    <t>43</t>
  </si>
  <si>
    <t>M</t>
  </si>
  <si>
    <t>6288000640</t>
  </si>
  <si>
    <t>Nopová fólia proti vlhkosti s radónovou ochranou</t>
  </si>
  <si>
    <t>44</t>
  </si>
  <si>
    <t>998711202</t>
  </si>
  <si>
    <t>Presun hmôt pre izoláciu proti vode v objektoch výšky nad 6 do 12 m</t>
  </si>
  <si>
    <t>%</t>
  </si>
  <si>
    <t>45</t>
  </si>
  <si>
    <t>713132133</t>
  </si>
  <si>
    <t>Montáž tepelnej izolácie stien polystyrénom, bodovým prilepením</t>
  </si>
  <si>
    <t>46</t>
  </si>
  <si>
    <t>2837642190</t>
  </si>
  <si>
    <t>Polystyrén XPS STYRODUR 100 mm</t>
  </si>
  <si>
    <t>47</t>
  </si>
  <si>
    <t>998713202</t>
  </si>
  <si>
    <t>Presun hmôt pre izolácie tepelné v objektoch výšky nad 6 m do 12 m</t>
  </si>
  <si>
    <t>48</t>
  </si>
  <si>
    <t>764171301</t>
  </si>
  <si>
    <t>Krytina z poplastovaného plechu hladká tabuľa do 30°</t>
  </si>
  <si>
    <t>49</t>
  </si>
  <si>
    <t>764317800</t>
  </si>
  <si>
    <t>Demontáž krytiny hladkej strešnej železobetónových dosiek,  -0,00742t</t>
  </si>
  <si>
    <t>50</t>
  </si>
  <si>
    <t>764351810</t>
  </si>
  <si>
    <t>Demontáž žľabov pododkvap. štvorhranných rovných, oblúkových, do 30° rš 250 a 330 mm,  -0,00347t</t>
  </si>
  <si>
    <t>51</t>
  </si>
  <si>
    <t>764430840</t>
  </si>
  <si>
    <t>Demontáž oplechovania múrov a nadmuroviek rš od 330 do 500 mm,  -0,00230t</t>
  </si>
  <si>
    <t>52</t>
  </si>
  <si>
    <t>764454801</t>
  </si>
  <si>
    <t>Demontáž odpadových rúr kruhových, s priemerom 75 a 100 mm,  -0,00226t</t>
  </si>
  <si>
    <t>53</t>
  </si>
  <si>
    <t>764731116</t>
  </si>
  <si>
    <t>Oplechovanie múrov z poplastovaného plechu rš 600 mm</t>
  </si>
  <si>
    <t>54</t>
  </si>
  <si>
    <t>764751111</t>
  </si>
  <si>
    <t>Odpadné rúry z poplastovaného plechu kruhové rovné D 80 mm</t>
  </si>
  <si>
    <t>55</t>
  </si>
  <si>
    <t>764751112</t>
  </si>
  <si>
    <t>Odpadné rúry z poplastovaného plechu kruhové rovné D 100 mm</t>
  </si>
  <si>
    <t>56</t>
  </si>
  <si>
    <t>764751141</t>
  </si>
  <si>
    <t>Odpadné rúry z poplastovaného plechu výtokové koleno D 80 mm</t>
  </si>
  <si>
    <t>ks</t>
  </si>
  <si>
    <t>57</t>
  </si>
  <si>
    <t>764751142</t>
  </si>
  <si>
    <t>Odpadné rúry z poplastovaného plechu výtokové koleno D 100 mm</t>
  </si>
  <si>
    <t>58</t>
  </si>
  <si>
    <t>764751151</t>
  </si>
  <si>
    <t>Odpadné rúry z poplastovaného plechu odskok D 80 mm</t>
  </si>
  <si>
    <t>59</t>
  </si>
  <si>
    <t>764751152</t>
  </si>
  <si>
    <t>Odpadné rúry z poplastovaného plechu odskok D 100 mm</t>
  </si>
  <si>
    <t>60</t>
  </si>
  <si>
    <t>764761121</t>
  </si>
  <si>
    <t>Žľaby z poplastovaného plechu podokapné polkruhové s hákmi veľkosť 120 mm</t>
  </si>
  <si>
    <t>61</t>
  </si>
  <si>
    <t>764761122</t>
  </si>
  <si>
    <t>Žľaby z poplastovaného plechu podokapné polkruhové s hákmi veľkosť 150 mm</t>
  </si>
  <si>
    <t>62</t>
  </si>
  <si>
    <t>764761231</t>
  </si>
  <si>
    <t>Žľaby z poplastovaného plechu kotlík k polkruhovým žľabom veľkosť 120 mm</t>
  </si>
  <si>
    <t>63</t>
  </si>
  <si>
    <t>764761232</t>
  </si>
  <si>
    <t>Žľaby z poplastovaného plechu kotlík k polkruhovým žľabom veľkosť 150 mm</t>
  </si>
  <si>
    <t>64</t>
  </si>
  <si>
    <t>998764202</t>
  </si>
  <si>
    <t>Presun hmôt pre konštrukcie klampiarske v objektoch výšky nad 6 do 12 m</t>
  </si>
  <si>
    <t>65</t>
  </si>
  <si>
    <t>767330302</t>
  </si>
  <si>
    <t>Montáž oblúkovej striešky (valcový výsek) na stenu nad vchodové dvere z komorového polykarbonátu resp. akrylátu dĺžky nad 1600 do 2000 mm</t>
  </si>
  <si>
    <t>66</t>
  </si>
  <si>
    <t>2838003012</t>
  </si>
  <si>
    <t>Oblúková strieška z dutink.polykarbonátu 4,5mm, rozm.AxBxC: 200x75x48cm číra, dymová,</t>
  </si>
  <si>
    <t>67</t>
  </si>
  <si>
    <t>767331801</t>
  </si>
  <si>
    <t>Demontáž akejkoľvek striešky zo steny nad vchodové dvere z komorového polykarbonátu resp. akrylátu        -0,0019t</t>
  </si>
  <si>
    <t>68</t>
  </si>
  <si>
    <t>767658193</t>
  </si>
  <si>
    <t>Montáž vrát kompletných sekčných sklopných pod strop plochy nad 9 do 13 m2</t>
  </si>
  <si>
    <t>69</t>
  </si>
  <si>
    <t>55341000010</t>
  </si>
  <si>
    <t>Sekčná brána s 3300x3350 mm</t>
  </si>
  <si>
    <t>kus</t>
  </si>
  <si>
    <t>70</t>
  </si>
  <si>
    <t>767669992</t>
  </si>
  <si>
    <t>Demontáž dverí alebo vrát kompletizovaných s rámom alebo zárubňou do sutiny (v m2 plochy dverí)</t>
  </si>
  <si>
    <t>71</t>
  </si>
  <si>
    <t>767669998</t>
  </si>
  <si>
    <t>Príplatok za demontáž doplnkových prvkov (prahov, nosných prvkov a.p.)</t>
  </si>
  <si>
    <t>72</t>
  </si>
  <si>
    <t>998767202</t>
  </si>
  <si>
    <t>Presun hmôt pre kovové stavebné doplnkové konštrukcie v objektoch výšky nad 6 do 12 m</t>
  </si>
  <si>
    <t>73</t>
  </si>
  <si>
    <t>771415044</t>
  </si>
  <si>
    <t>Montáž soklíkov z obkladačiek schodiskových keramických kladených do flexibilného tmelu, špárovanie flexibilnou špárovacou hmotou</t>
  </si>
  <si>
    <t>74</t>
  </si>
  <si>
    <t>5976398100</t>
  </si>
  <si>
    <t>Dlaždice keramické s hladkým povrchom</t>
  </si>
  <si>
    <t>75</t>
  </si>
  <si>
    <t>771275307</t>
  </si>
  <si>
    <t>Montáž obkladov schodiskových stupňov z dlaždíc keramických kladených do flexibilného tmelu, špárovanie flexibilnou špárovacou hmotou</t>
  </si>
  <si>
    <t>76</t>
  </si>
  <si>
    <t>5976381000</t>
  </si>
  <si>
    <t>Dlaždice keramické s protišmykovým povrchom</t>
  </si>
  <si>
    <t>77</t>
  </si>
  <si>
    <t>771279798</t>
  </si>
  <si>
    <t>Príplatok k cene za použitie ukončujúcich a rozdeľujúcich líšt</t>
  </si>
  <si>
    <t>M2</t>
  </si>
  <si>
    <t>78</t>
  </si>
  <si>
    <t>771279799</t>
  </si>
  <si>
    <t>Príplatok k cene za použitie flexibilnej špárovacej hmoty</t>
  </si>
  <si>
    <t>79</t>
  </si>
  <si>
    <t>998771202</t>
  </si>
  <si>
    <t>Presun hmôt pre podlahy z dlaždíc v objektoch výšky nad 6 do 12 m</t>
  </si>
  <si>
    <t>80</t>
  </si>
  <si>
    <t>783201811</t>
  </si>
  <si>
    <t>Odstránenie starých náterov z kovových stavebných doplnkových konštrukcií obrúsením</t>
  </si>
  <si>
    <t>81</t>
  </si>
  <si>
    <t>783201812</t>
  </si>
  <si>
    <t>Odstránenie starých náterov z kovových stavebných doplnkových konštrukcií oceľovou kefou</t>
  </si>
  <si>
    <t>82</t>
  </si>
  <si>
    <t>783271001</t>
  </si>
  <si>
    <t>Nátery kov.stav.doplnk.konštr. polyuretánové jednonásobné 2x s emailovaním.- 105µm</t>
  </si>
  <si>
    <t>83</t>
  </si>
  <si>
    <t>783271007</t>
  </si>
  <si>
    <t>Nátery kov.stav.doplnk.konštr. polyuretánové farby šedej základné - 35µm</t>
  </si>
  <si>
    <t>84</t>
  </si>
  <si>
    <t>784401801</t>
  </si>
  <si>
    <t>Odstránenie malieb obrúsením a oprášením, výšky do 3, 80 m</t>
  </si>
  <si>
    <t>85</t>
  </si>
  <si>
    <t>784410100</t>
  </si>
  <si>
    <t>Penetrovanie jednonásobné jemnozrnných podkladov výšky do 3, 80 m</t>
  </si>
  <si>
    <t>86</t>
  </si>
  <si>
    <t>784418012</t>
  </si>
  <si>
    <t xml:space="preserve">Zakrývanie podláh a zariadení papierom v miestnostiach alebo na schodisku   </t>
  </si>
  <si>
    <t>87</t>
  </si>
  <si>
    <t>784452371</t>
  </si>
  <si>
    <t xml:space="preserve">Maľby z maliarskych zmesí tekutých, ručne nanášané tónované dvojnásobné na jemnozrnný podklad výšky do 3, 80 m   </t>
  </si>
  <si>
    <t>88</t>
  </si>
  <si>
    <t>787349991</t>
  </si>
  <si>
    <t>Kompletná výmena zasklenia striešok z polykarbonátových platní, vrátane náterov nosnej konštrukcie</t>
  </si>
  <si>
    <t>89</t>
  </si>
  <si>
    <t>998787202</t>
  </si>
  <si>
    <t>Presun hmôt pre zasklievanie v objektoch výšky nad 6 do 12 m</t>
  </si>
  <si>
    <t>90</t>
  </si>
  <si>
    <t>HZS921113-D</t>
  </si>
  <si>
    <t>Stavebno montážne práce náročné, odborné, remeselné, v rozsahu viac ako 8 hodín - demontáž bleskozvodu z fasády</t>
  </si>
  <si>
    <t>91</t>
  </si>
  <si>
    <t>HZS921113-M</t>
  </si>
  <si>
    <t>Stavebno montážne práce náročné, odborné, remeselné, v rozsahu viac ako 8 hodín - spätná montáž bleskozvodu na fasádu</t>
  </si>
  <si>
    <t>92</t>
  </si>
  <si>
    <t>HZS000114</t>
  </si>
  <si>
    <t>Stavebno montážne práce najnáročnejšie na odbornosť - prehliadky pracoviska a revízie (Tr 4) v rozsahu viac ako 8 hodín</t>
  </si>
  <si>
    <t>512</t>
  </si>
  <si>
    <t>VP - Práce naviac</t>
  </si>
  <si>
    <t>PN</t>
  </si>
  <si>
    <t>-864290577</t>
  </si>
  <si>
    <t>1044787224</t>
  </si>
  <si>
    <t>-1837633706</t>
  </si>
  <si>
    <t>276793054</t>
  </si>
  <si>
    <t>-2004655564</t>
  </si>
  <si>
    <t>-494169008</t>
  </si>
  <si>
    <t>-366425583</t>
  </si>
  <si>
    <t>-1312077221</t>
  </si>
  <si>
    <t>1363252600</t>
  </si>
  <si>
    <t>1121565952</t>
  </si>
  <si>
    <t>-979233875</t>
  </si>
  <si>
    <t>955724168</t>
  </si>
  <si>
    <t>1276129119</t>
  </si>
  <si>
    <t>1625029407</t>
  </si>
  <si>
    <t>-1134463309</t>
  </si>
  <si>
    <t>782779153</t>
  </si>
  <si>
    <t>-392278473</t>
  </si>
  <si>
    <t>-820915416</t>
  </si>
  <si>
    <t>1894613389</t>
  </si>
  <si>
    <t>1382000525</t>
  </si>
  <si>
    <t>-988540990</t>
  </si>
  <si>
    <t>-1643425228</t>
  </si>
  <si>
    <t>-1336856450</t>
  </si>
  <si>
    <t>88356842</t>
  </si>
  <si>
    <t>4 - Sadové úpravy a spevnené plochy</t>
  </si>
  <si>
    <t xml:space="preserve">    2 - Zakladanie</t>
  </si>
  <si>
    <t xml:space="preserve">    5 - Komunikácie</t>
  </si>
  <si>
    <t xml:space="preserve">    767 - Konštrukcie doplnkové kovové</t>
  </si>
  <si>
    <t>111105111</t>
  </si>
  <si>
    <t>Odstránenie stariny s naložením, odvozom odpadu do 20 km v rovine alebo na svahu do 1:5</t>
  </si>
  <si>
    <t>785609207</t>
  </si>
  <si>
    <t>113107132</t>
  </si>
  <si>
    <t>Odstránenie krytu v ploche do 200 m2 z betónu prostého, hr. vrstvy 150 do 300 mm,  -0,50000t</t>
  </si>
  <si>
    <t>1431368347</t>
  </si>
  <si>
    <t>113307213</t>
  </si>
  <si>
    <t>Odstránenie podkladu v ploche nad 200 m2 z kameniva ťaženého, hr. vrstvy 200 do 300 mm,  -0,50000t</t>
  </si>
  <si>
    <t>1216201581</t>
  </si>
  <si>
    <t>122202201</t>
  </si>
  <si>
    <t>Odkopávka a prekopávka nezapažená pre cesty, v hornine 3 do 100 m3</t>
  </si>
  <si>
    <t>892264894</t>
  </si>
  <si>
    <t>122202209</t>
  </si>
  <si>
    <t>Odkopávky a prekopávky nezapažené pre cesty. Príplatok za lepivosť horniny 3</t>
  </si>
  <si>
    <t>267058737</t>
  </si>
  <si>
    <t>1692025418</t>
  </si>
  <si>
    <t>1204336636</t>
  </si>
  <si>
    <t>5565591</t>
  </si>
  <si>
    <t>1816354932</t>
  </si>
  <si>
    <t>-377143208</t>
  </si>
  <si>
    <t>-464011308</t>
  </si>
  <si>
    <t>63233919</t>
  </si>
  <si>
    <t>-1017681536</t>
  </si>
  <si>
    <t>180402111</t>
  </si>
  <si>
    <t>Založenie trávnika parkového výsevom v rovine alebo na svahu do 1:5</t>
  </si>
  <si>
    <t>-559891590</t>
  </si>
  <si>
    <t>0057211300</t>
  </si>
  <si>
    <t>Trávové semeno výber</t>
  </si>
  <si>
    <t>kg</t>
  </si>
  <si>
    <t>1804838251</t>
  </si>
  <si>
    <t>181101102</t>
  </si>
  <si>
    <t>Úprava pláne v zárezoch v hornine 1-4 so zhutnením</t>
  </si>
  <si>
    <t>-765006355</t>
  </si>
  <si>
    <t>182001111</t>
  </si>
  <si>
    <t>Plošná úprava terénu pri nerovnostiach terénu nad 50-100mm v rovine alebo na svahu do 1:5</t>
  </si>
  <si>
    <t>713504026</t>
  </si>
  <si>
    <t>182303111</t>
  </si>
  <si>
    <t>Doplnenie ornice hrúbky do 50 mm, v rovine alebo na svahu do 1:5</t>
  </si>
  <si>
    <t>-40754085</t>
  </si>
  <si>
    <t>5819990011</t>
  </si>
  <si>
    <t>Zemina rekultivačná ornica</t>
  </si>
  <si>
    <t>1746952409</t>
  </si>
  <si>
    <t>183101211</t>
  </si>
  <si>
    <t>Hĺbenie jamiek pre výsadbu v hornine 1 až 4 s výmenou pôdy do 50% v rovine alebo na svahu do 1:5 objemu do 0, 01 m3</t>
  </si>
  <si>
    <t>2002262235</t>
  </si>
  <si>
    <t>183101215</t>
  </si>
  <si>
    <t>Hĺbenie jamiek pre výsadbu v hornine 1 až 4 s výmenou pôdy do 50% v rovine alebo na svahu do 1:5 objemu nad 0, 125 do 0,40 m3</t>
  </si>
  <si>
    <t>-1795040422</t>
  </si>
  <si>
    <t>183204112</t>
  </si>
  <si>
    <t>Výsadba kvetín do pripravovanej pôdy so zaliatím s jednoduchými koreňami trvaliek</t>
  </si>
  <si>
    <t>2032203331</t>
  </si>
  <si>
    <t>0266204510</t>
  </si>
  <si>
    <t>Zvonček garganský - Campanula garganica; rastlina do skalky</t>
  </si>
  <si>
    <t>-1935776185</t>
  </si>
  <si>
    <t>0266204520</t>
  </si>
  <si>
    <t>Arábka kaukazská - Arabis caucasica, rastlina do skalky</t>
  </si>
  <si>
    <t>526412238</t>
  </si>
  <si>
    <t>183402111</t>
  </si>
  <si>
    <t>Rozrušenie pôdy na hĺbku nad 50 do 150 mm v rovine alebo na svahu do 1:5</t>
  </si>
  <si>
    <t>-94050715</t>
  </si>
  <si>
    <t>183403111</t>
  </si>
  <si>
    <t>Obrobenie pôdy prekopaním do hľ. nad 50 do 100 mm v rovine alebo na svahu do 1:5</t>
  </si>
  <si>
    <t>-53443148</t>
  </si>
  <si>
    <t>183403153</t>
  </si>
  <si>
    <t>Obrobenie pôdy hrabaním v rovine alebo na svahu do 1:5</t>
  </si>
  <si>
    <t>-1091146470</t>
  </si>
  <si>
    <t>183403161</t>
  </si>
  <si>
    <t>Obrobenie pôdy valcovaním v rovine alebo na svahu do 1:5</t>
  </si>
  <si>
    <t>1943453588</t>
  </si>
  <si>
    <t>184102115</t>
  </si>
  <si>
    <t>Výsadba dreviny s balom v rovine alebo na svahu do 1:5, priemer balu nad 500 do 600 mm</t>
  </si>
  <si>
    <t>2050444495</t>
  </si>
  <si>
    <t>0265103100</t>
  </si>
  <si>
    <t>Jabloň domáca - Malus domestica, strom, zemný bal, d 50 cm</t>
  </si>
  <si>
    <t>1465030479</t>
  </si>
  <si>
    <t>0265103200</t>
  </si>
  <si>
    <t>Čerešňa višňová - Prunus cerasus, strom, zemný bal, d 50 cm</t>
  </si>
  <si>
    <t>-1716681414</t>
  </si>
  <si>
    <t>184102711</t>
  </si>
  <si>
    <t>Výsadba kríku bez balu do vopred vyhĺbenej jamky so zaliatím na svahu nad 1:2 do 1:1 výšky do 2 m</t>
  </si>
  <si>
    <t>1715123989</t>
  </si>
  <si>
    <t>0266201209</t>
  </si>
  <si>
    <t>Vavrínovec lekársky - Prunus laurocerasus, listnatý stálozelený krík</t>
  </si>
  <si>
    <t>2026314654</t>
  </si>
  <si>
    <t>184802111</t>
  </si>
  <si>
    <t>Chemické odburinenie pôdy v rovine alebo na svahu do 1:5 postrekom naširoko</t>
  </si>
  <si>
    <t>-37861762</t>
  </si>
  <si>
    <t>2524813000</t>
  </si>
  <si>
    <t>Totálny herbicíd</t>
  </si>
  <si>
    <t>-1429372067</t>
  </si>
  <si>
    <t>184901111</t>
  </si>
  <si>
    <t>Osadenie kolov k drevine s uviazaním, dĺžky kolov do 2 m</t>
  </si>
  <si>
    <t>1941959249</t>
  </si>
  <si>
    <t>0521742000</t>
  </si>
  <si>
    <t>Tyčka ihličňanová tr. 2,  dĺžky 3 m bez kôry</t>
  </si>
  <si>
    <t>519434999</t>
  </si>
  <si>
    <t>184921093</t>
  </si>
  <si>
    <t>Mulčovanie rastlín pri hrúbke mulča nad 50 do 100 mm v rovine alebo na svahu do 1:5</t>
  </si>
  <si>
    <t>-785766925</t>
  </si>
  <si>
    <t>1031190000</t>
  </si>
  <si>
    <t>Mulčovacia kôra (balenie 70 l)</t>
  </si>
  <si>
    <t>1896429804</t>
  </si>
  <si>
    <t>185802114</t>
  </si>
  <si>
    <t>Hnojenie pôdy v rovine alebo na svahu do 1:5 umelým hnojivom</t>
  </si>
  <si>
    <t>1547927330</t>
  </si>
  <si>
    <t>2519115500</t>
  </si>
  <si>
    <t>Hnojivo priemyslelné balené</t>
  </si>
  <si>
    <t>1815865384</t>
  </si>
  <si>
    <t>185804311</t>
  </si>
  <si>
    <t>Zaliatie rastlín vodou, plochy jednotlivo do 20 m2</t>
  </si>
  <si>
    <t>191497567</t>
  </si>
  <si>
    <t>215901101</t>
  </si>
  <si>
    <t>Zhutnenie podložia z rastlej horniny 1 až 4 pod násypy, z hornin súdržných do 92 % PS a nesúdržných</t>
  </si>
  <si>
    <t>-957992786</t>
  </si>
  <si>
    <t>289971211</t>
  </si>
  <si>
    <t>Zhotovenie vrstvy z geotextílie na upravenom povrchu v sklone do 1 : 5 , šírky od 0 do 3 m</t>
  </si>
  <si>
    <t>-420376930</t>
  </si>
  <si>
    <t>6936651000</t>
  </si>
  <si>
    <t>Geotextília netkaná polypropylénová 200 g/m2</t>
  </si>
  <si>
    <t>-1983033173</t>
  </si>
  <si>
    <t>564772111</t>
  </si>
  <si>
    <t>Podklad alebo kryt z kameniva hrubého drveného veľ. 32-63mm(vibr.štrk) po zhut.hr. 250 mm</t>
  </si>
  <si>
    <t>1593281592</t>
  </si>
  <si>
    <t>564841111</t>
  </si>
  <si>
    <t>Podklad zo štrkodrviny s rozprestrením a zhutnením po zhutnení hr. 120 mm</t>
  </si>
  <si>
    <t>-2003749392</t>
  </si>
  <si>
    <t>564851111</t>
  </si>
  <si>
    <t>Podklad zo štrkodrviny s rozprestrením a zhutnením po zhutnení hr. 150 mm</t>
  </si>
  <si>
    <t>2050802969</t>
  </si>
  <si>
    <t>596911112</t>
  </si>
  <si>
    <t>Kladenie zámkovej dlažby  hr. 6 cm pre peších nad 20 m2, so zhotovením lôžka z kameniva, drveného hr. 40 mm, s vyplnením škár kamenivom ťaženým drobným dvojitým zhutnením všetkých druhov</t>
  </si>
  <si>
    <t>634306170</t>
  </si>
  <si>
    <t>GH0H6NS</t>
  </si>
  <si>
    <t>Dlažba zámková 6cm SIVA 10,08 m2/paleta</t>
  </si>
  <si>
    <t>-331944165</t>
  </si>
  <si>
    <t>597761111</t>
  </si>
  <si>
    <t>Chodník dláždený do lôžka z betónu prostého tr.C 8/10 z betónových dosiek akejkoľvek veľkosti</t>
  </si>
  <si>
    <t>232934151</t>
  </si>
  <si>
    <t>597961111</t>
  </si>
  <si>
    <t>Rigol dláždený do lôžka z betónu prostého tr.C 8/10 z prefabrikátov šírky rigolu do 1030 mm</t>
  </si>
  <si>
    <t>112823512</t>
  </si>
  <si>
    <t>915930031</t>
  </si>
  <si>
    <t>Osadenie vodiaceho obrubníka</t>
  </si>
  <si>
    <t>-1955131942</t>
  </si>
  <si>
    <t>019PLO55</t>
  </si>
  <si>
    <t>Plastový obrubník 0,165x10m</t>
  </si>
  <si>
    <t>723304937</t>
  </si>
  <si>
    <t>916561111</t>
  </si>
  <si>
    <t xml:space="preserve">Osadenie záhon. obrubníka betón., do lôžka z bet. pros. tr. C 10/12,5 s bočnou oporou </t>
  </si>
  <si>
    <t>763906570</t>
  </si>
  <si>
    <t>GH0OBPS</t>
  </si>
  <si>
    <t>OBRUBNIK PARKOVY 100x20x5 cm SIVY</t>
  </si>
  <si>
    <t>375398262</t>
  </si>
  <si>
    <t>918101111</t>
  </si>
  <si>
    <t>Lôžko pod obrubníky, krajníky alebo obruby z dlažob. kociek z betónu prostého tr. C 10/12,5</t>
  </si>
  <si>
    <t>661601729</t>
  </si>
  <si>
    <t>919731122</t>
  </si>
  <si>
    <t>Zarovnanie styčnej plochy pozdľž vybúranej časti komunikácie asfaltovej hr. nad 50 do 100 mm</t>
  </si>
  <si>
    <t>-1146726835</t>
  </si>
  <si>
    <t>919735112</t>
  </si>
  <si>
    <t>Rezanie existujúceho asfaltového krytu alebo podkladu hĺbky nad 50 do 100 mm</t>
  </si>
  <si>
    <t>-80888318</t>
  </si>
  <si>
    <t>959941122</t>
  </si>
  <si>
    <t>Chemická kotva s kotevným svorníkom tesnená chemickou ampulkou do betónu, ŽB, kameňa, s vyvŕtaním otvoru M12</t>
  </si>
  <si>
    <t>1306250785</t>
  </si>
  <si>
    <t>979082213</t>
  </si>
  <si>
    <t>Vodorovná doprava sutiny so zložením a hrubým urovnaním na vzdialenosť do 1 km</t>
  </si>
  <si>
    <t>200309155</t>
  </si>
  <si>
    <t>979082219</t>
  </si>
  <si>
    <t>Príplatok k cene za každý ďalší aj začatý 1 km nad 1 km</t>
  </si>
  <si>
    <t>-876217965</t>
  </si>
  <si>
    <t>979087212</t>
  </si>
  <si>
    <t>Nakladanie na dopravné prostriedky pre vodorovnú dopravu sutiny</t>
  </si>
  <si>
    <t>-706229462</t>
  </si>
  <si>
    <t>-443305672</t>
  </si>
  <si>
    <t>HZS000113</t>
  </si>
  <si>
    <t>Stavebno montážne práce náročné odborné, remeselné (Tr 3) v rozsahu viac ako 8 hodín - iné demontáže a búranie</t>
  </si>
  <si>
    <t>292870409</t>
  </si>
  <si>
    <t>998231311</t>
  </si>
  <si>
    <t>Presun hmôt pre sadovnícke a krajinárske úpravy do 5000 m vodorovne bez zvislého presunu</t>
  </si>
  <si>
    <t>-525324467</t>
  </si>
  <si>
    <t>767162110</t>
  </si>
  <si>
    <t>Montáž zábradlia rovného, s hmotnosťou 1 m zábradlia do 20 kg</t>
  </si>
  <si>
    <t>-2139587425</t>
  </si>
  <si>
    <t>5539990010</t>
  </si>
  <si>
    <t>Kompletizované vonkajšie zábradlie</t>
  </si>
  <si>
    <t>924926997</t>
  </si>
  <si>
    <t>767871204</t>
  </si>
  <si>
    <t>Montáž zemnej skrutky pre ploty a dopravné značky, priemeru 60 mm, dĺžky 800 mm</t>
  </si>
  <si>
    <t>1023333694</t>
  </si>
  <si>
    <t>3097741160</t>
  </si>
  <si>
    <t>Zemná skrutka 60x800</t>
  </si>
  <si>
    <t>1635070358</t>
  </si>
  <si>
    <t>767914810</t>
  </si>
  <si>
    <t>Demontáž zábradlia na oceľové stĺpiky, výšky do 1 m,  -0,00900t</t>
  </si>
  <si>
    <t>-922132272</t>
  </si>
  <si>
    <t>998767201</t>
  </si>
  <si>
    <t>Presun hmôt pre kovové stavebné doplnkové konštrukcie v objektoch výšky do 6 m</t>
  </si>
  <si>
    <t>161802853</t>
  </si>
  <si>
    <t>Kultúrny dom - zateplenie obvodového plášťa</t>
  </si>
  <si>
    <t>Obecný úrad - zateplenie obvodového plášťa</t>
  </si>
  <si>
    <t>1_1 - Kultúrny dom - zateplenie obvodového plášťa</t>
  </si>
  <si>
    <t>1_2 - Obecný úrad - zateplenie obvodového plášťa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</si>
</sst>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3" x14ac:knownFonts="1">
    <font>
      <sz val="8"/>
      <name val="Trebuchet MS"/>
      <family val="2"/>
      <charset val="1"/>
    </font>
    <font>
      <sz val="8"/>
      <color rgb="FFFAE682"/>
      <name val="Trebuchet MS"/>
      <charset val="1"/>
    </font>
    <font>
      <sz val="10"/>
      <name val="Trebuchet MS"/>
      <charset val="1"/>
    </font>
    <font>
      <sz val="10"/>
      <color rgb="FF960000"/>
      <name val="Trebuchet MS"/>
      <charset val="1"/>
    </font>
    <font>
      <u/>
      <sz val="10"/>
      <color rgb="FF0000FF"/>
      <name val="Trebuchet MS"/>
      <charset val="1"/>
    </font>
    <font>
      <u/>
      <sz val="11"/>
      <color rgb="FF0000FF"/>
      <name val="Calibri"/>
      <charset val="1"/>
    </font>
    <font>
      <sz val="8"/>
      <color rgb="FF3366FF"/>
      <name val="Trebuchet MS"/>
      <charset val="1"/>
    </font>
    <font>
      <b/>
      <sz val="16"/>
      <name val="Trebuchet MS"/>
      <charset val="1"/>
    </font>
    <font>
      <b/>
      <sz val="12"/>
      <color rgb="FF969696"/>
      <name val="Trebuchet MS"/>
      <charset val="1"/>
    </font>
    <font>
      <sz val="9"/>
      <color rgb="FF969696"/>
      <name val="Trebuchet MS"/>
      <charset val="1"/>
    </font>
    <font>
      <sz val="9"/>
      <name val="Trebuchet MS"/>
      <charset val="1"/>
    </font>
    <font>
      <b/>
      <sz val="8"/>
      <color rgb="FF969696"/>
      <name val="Trebuchet MS"/>
      <charset val="1"/>
    </font>
    <font>
      <b/>
      <sz val="12"/>
      <name val="Trebuchet MS"/>
      <charset val="1"/>
    </font>
    <font>
      <sz val="10"/>
      <color rgb="FF464646"/>
      <name val="Trebuchet MS"/>
      <charset val="1"/>
    </font>
    <font>
      <b/>
      <sz val="10"/>
      <name val="Trebuchet MS"/>
      <charset val="1"/>
    </font>
    <font>
      <sz val="8"/>
      <color rgb="FF969696"/>
      <name val="Trebuchet MS"/>
      <charset val="1"/>
    </font>
    <font>
      <b/>
      <sz val="10"/>
      <color rgb="FF464646"/>
      <name val="Trebuchet MS"/>
      <charset val="1"/>
    </font>
    <font>
      <sz val="10"/>
      <color rgb="FF969696"/>
      <name val="Trebuchet MS"/>
      <charset val="1"/>
    </font>
    <font>
      <b/>
      <sz val="9"/>
      <name val="Trebuchet MS"/>
      <charset val="1"/>
    </font>
    <font>
      <sz val="12"/>
      <color rgb="FF969696"/>
      <name val="Trebuchet MS"/>
      <charset val="1"/>
    </font>
    <font>
      <b/>
      <sz val="12"/>
      <color rgb="FF960000"/>
      <name val="Trebuchet MS"/>
      <charset val="1"/>
    </font>
    <font>
      <sz val="18"/>
      <color rgb="FF0000FF"/>
      <name val="Wingdings 2"/>
      <charset val="1"/>
    </font>
    <font>
      <sz val="11"/>
      <name val="Trebuchet MS"/>
      <charset val="1"/>
    </font>
    <font>
      <b/>
      <sz val="11"/>
      <color rgb="FF003366"/>
      <name val="Trebuchet MS"/>
      <charset val="1"/>
    </font>
    <font>
      <sz val="11"/>
      <color rgb="FF003366"/>
      <name val="Trebuchet MS"/>
      <charset val="1"/>
    </font>
    <font>
      <sz val="11"/>
      <color rgb="FF969696"/>
      <name val="Trebuchet MS"/>
      <charset val="1"/>
    </font>
    <font>
      <sz val="10"/>
      <color rgb="FF003366"/>
      <name val="Trebuchet MS"/>
      <charset val="1"/>
    </font>
    <font>
      <b/>
      <sz val="12"/>
      <color rgb="FF800000"/>
      <name val="Trebuchet MS"/>
      <charset val="1"/>
    </font>
    <font>
      <sz val="12"/>
      <color rgb="FF003366"/>
      <name val="Trebuchet MS"/>
      <charset val="1"/>
    </font>
    <font>
      <sz val="8"/>
      <color rgb="FF960000"/>
      <name val="Trebuchet MS"/>
      <charset val="1"/>
    </font>
    <font>
      <b/>
      <sz val="8"/>
      <name val="Trebuchet MS"/>
      <charset val="1"/>
    </font>
    <font>
      <sz val="8"/>
      <color rgb="FF003366"/>
      <name val="Trebuchet MS"/>
      <charset val="1"/>
    </font>
    <font>
      <i/>
      <sz val="8"/>
      <color rgb="FF0000FF"/>
      <name val="Trebuchet MS"/>
      <charset val="1"/>
    </font>
  </fonts>
  <fills count="7">
    <fill>
      <patternFill patternType="none"/>
    </fill>
    <fill>
      <patternFill patternType="gray125"/>
    </fill>
    <fill>
      <patternFill patternType="solid">
        <fgColor rgb="FFFAE682"/>
        <bgColor rgb="FFFFCC99"/>
      </patternFill>
    </fill>
    <fill>
      <patternFill patternType="solid">
        <fgColor rgb="FFC0C0C0"/>
        <bgColor rgb="FFBEBEBE"/>
      </patternFill>
    </fill>
    <fill>
      <patternFill patternType="solid">
        <fgColor rgb="FFFFFFCC"/>
        <bgColor rgb="FFFFFFFF"/>
      </patternFill>
    </fill>
    <fill>
      <patternFill patternType="solid">
        <fgColor rgb="FFBEBEBE"/>
        <bgColor rgb="FFC0C0C0"/>
      </patternFill>
    </fill>
    <fill>
      <patternFill patternType="solid">
        <fgColor rgb="FFD2D2D2"/>
        <bgColor rgb="FFC0C0C0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5" fillId="0" borderId="0" applyBorder="0" applyProtection="0"/>
  </cellStyleXfs>
  <cellXfs count="231">
    <xf numFmtId="0" fontId="0" fillId="0" borderId="0" xfId="0"/>
    <xf numFmtId="4" fontId="12" fillId="5" borderId="10" xfId="0" applyNumberFormat="1" applyFont="1" applyFill="1" applyBorder="1" applyAlignment="1">
      <alignment vertical="center"/>
    </xf>
    <xf numFmtId="0" fontId="12" fillId="5" borderId="9" xfId="0" applyFont="1" applyFill="1" applyBorder="1" applyAlignment="1">
      <alignment horizontal="left" vertical="center"/>
    </xf>
    <xf numFmtId="4" fontId="11" fillId="0" borderId="0" xfId="0" applyNumberFormat="1" applyFont="1" applyBorder="1" applyAlignment="1">
      <alignment vertical="center"/>
    </xf>
    <xf numFmtId="164" fontId="15" fillId="0" borderId="0" xfId="0" applyNumberFormat="1" applyFont="1" applyBorder="1" applyAlignment="1">
      <alignment vertical="center"/>
    </xf>
    <xf numFmtId="4" fontId="14" fillId="0" borderId="7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left" vertical="center" wrapText="1"/>
    </xf>
    <xf numFmtId="49" fontId="10" fillId="4" borderId="0" xfId="0" applyNumberFormat="1" applyFont="1" applyFill="1" applyBorder="1" applyAlignment="1" applyProtection="1">
      <alignment horizontal="left" vertical="center"/>
      <protection locked="0"/>
    </xf>
    <xf numFmtId="0" fontId="12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2" borderId="0" xfId="0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4" fillId="2" borderId="0" xfId="1" applyFont="1" applyFill="1" applyBorder="1" applyAlignment="1" applyProtection="1">
      <alignment vertical="center"/>
    </xf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Border="1"/>
    <xf numFmtId="0" fontId="9" fillId="0" borderId="0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center"/>
    </xf>
    <xf numFmtId="0" fontId="10" fillId="4" borderId="0" xfId="0" applyFont="1" applyFill="1" applyBorder="1" applyAlignment="1" applyProtection="1">
      <alignment horizontal="left" vertical="center"/>
      <protection locked="0"/>
    </xf>
    <xf numFmtId="49" fontId="10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/>
    <xf numFmtId="0" fontId="13" fillId="0" borderId="0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4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164" fontId="15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5" xfId="0" applyFont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12" fillId="5" borderId="8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0" fontId="12" fillId="5" borderId="9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17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17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165" fontId="10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6" borderId="9" xfId="0" applyFont="1" applyFill="1" applyBorder="1" applyAlignment="1">
      <alignment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21" fillId="0" borderId="0" xfId="1" applyFont="1" applyBorder="1" applyAlignment="1" applyProtection="1">
      <alignment horizontal="center" vertical="center"/>
    </xf>
    <xf numFmtId="0" fontId="22" fillId="0" borderId="4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2" fillId="0" borderId="5" xfId="0" applyFont="1" applyBorder="1" applyAlignment="1">
      <alignment vertical="center"/>
    </xf>
    <xf numFmtId="0" fontId="22" fillId="0" borderId="0" xfId="0" applyFont="1" applyAlignment="1">
      <alignment vertical="center"/>
    </xf>
    <xf numFmtId="4" fontId="25" fillId="0" borderId="14" xfId="0" applyNumberFormat="1" applyFont="1" applyBorder="1" applyAlignment="1">
      <alignment vertical="center"/>
    </xf>
    <xf numFmtId="4" fontId="25" fillId="0" borderId="0" xfId="0" applyNumberFormat="1" applyFont="1" applyBorder="1" applyAlignment="1">
      <alignment vertical="center"/>
    </xf>
    <xf numFmtId="166" fontId="25" fillId="0" borderId="0" xfId="0" applyNumberFormat="1" applyFont="1" applyBorder="1" applyAlignment="1">
      <alignment vertical="center"/>
    </xf>
    <xf numFmtId="4" fontId="25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25" fillId="0" borderId="16" xfId="0" applyNumberFormat="1" applyFont="1" applyBorder="1" applyAlignment="1">
      <alignment vertical="center"/>
    </xf>
    <xf numFmtId="4" fontId="25" fillId="0" borderId="17" xfId="0" applyNumberFormat="1" applyFont="1" applyBorder="1" applyAlignment="1">
      <alignment vertical="center"/>
    </xf>
    <xf numFmtId="166" fontId="25" fillId="0" borderId="17" xfId="0" applyNumberFormat="1" applyFont="1" applyBorder="1" applyAlignment="1">
      <alignment vertical="center"/>
    </xf>
    <xf numFmtId="4" fontId="25" fillId="0" borderId="18" xfId="0" applyNumberFormat="1" applyFont="1" applyBorder="1" applyAlignment="1">
      <alignment vertical="center"/>
    </xf>
    <xf numFmtId="0" fontId="26" fillId="0" borderId="0" xfId="0" applyFont="1" applyBorder="1" applyAlignment="1">
      <alignment horizontal="left" vertical="center"/>
    </xf>
    <xf numFmtId="164" fontId="17" fillId="4" borderId="11" xfId="0" applyNumberFormat="1" applyFont="1" applyFill="1" applyBorder="1" applyAlignment="1" applyProtection="1">
      <alignment horizontal="center" vertical="center"/>
      <protection locked="0"/>
    </xf>
    <xf numFmtId="0" fontId="17" fillId="4" borderId="12" xfId="0" applyFont="1" applyFill="1" applyBorder="1" applyAlignment="1" applyProtection="1">
      <alignment horizontal="center" vertical="center"/>
      <protection locked="0"/>
    </xf>
    <xf numFmtId="4" fontId="17" fillId="0" borderId="13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4" fontId="17" fillId="4" borderId="14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 applyProtection="1">
      <alignment horizontal="center" vertical="center"/>
      <protection locked="0"/>
    </xf>
    <xf numFmtId="4" fontId="17" fillId="0" borderId="15" xfId="0" applyNumberFormat="1" applyFont="1" applyBorder="1" applyAlignment="1">
      <alignment vertical="center"/>
    </xf>
    <xf numFmtId="164" fontId="17" fillId="4" borderId="16" xfId="0" applyNumberFormat="1" applyFont="1" applyFill="1" applyBorder="1" applyAlignment="1" applyProtection="1">
      <alignment horizontal="center" vertical="center"/>
      <protection locked="0"/>
    </xf>
    <xf numFmtId="0" fontId="17" fillId="4" borderId="17" xfId="0" applyFont="1" applyFill="1" applyBorder="1" applyAlignment="1" applyProtection="1">
      <alignment horizontal="center" vertical="center"/>
      <protection locked="0"/>
    </xf>
    <xf numFmtId="4" fontId="17" fillId="0" borderId="18" xfId="0" applyNumberFormat="1" applyFont="1" applyBorder="1" applyAlignment="1">
      <alignment vertical="center"/>
    </xf>
    <xf numFmtId="0" fontId="20" fillId="6" borderId="0" xfId="0" applyFont="1" applyFill="1" applyBorder="1" applyAlignment="1">
      <alignment horizontal="left" vertical="center"/>
    </xf>
    <xf numFmtId="0" fontId="0" fillId="6" borderId="0" xfId="0" applyFont="1" applyFill="1" applyBorder="1" applyAlignment="1">
      <alignment vertical="center"/>
    </xf>
    <xf numFmtId="0" fontId="0" fillId="2" borderId="0" xfId="0" applyFill="1" applyProtection="1"/>
    <xf numFmtId="0" fontId="2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right" vertical="center"/>
    </xf>
    <xf numFmtId="0" fontId="12" fillId="6" borderId="8" xfId="0" applyFont="1" applyFill="1" applyBorder="1" applyAlignment="1">
      <alignment horizontal="left" vertical="center"/>
    </xf>
    <xf numFmtId="0" fontId="12" fillId="6" borderId="9" xfId="0" applyFont="1" applyFill="1" applyBorder="1" applyAlignment="1">
      <alignment horizontal="right" vertical="center"/>
    </xf>
    <xf numFmtId="0" fontId="12" fillId="6" borderId="9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28" fillId="0" borderId="0" xfId="0" applyFont="1" applyAlignment="1">
      <alignment vertical="center"/>
    </xf>
    <xf numFmtId="0" fontId="28" fillId="0" borderId="4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0" xfId="0" applyFont="1" applyBorder="1" applyAlignment="1">
      <alignment horizontal="left" vertical="center"/>
    </xf>
    <xf numFmtId="0" fontId="28" fillId="0" borderId="5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4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6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9" fillId="0" borderId="25" xfId="0" applyFont="1" applyBorder="1" applyAlignment="1">
      <alignment horizontal="center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26" fillId="0" borderId="0" xfId="0" applyFont="1" applyBorder="1" applyAlignment="1" applyProtection="1">
      <alignment horizontal="left"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0" fillId="6" borderId="22" xfId="0" applyFont="1" applyFill="1" applyBorder="1" applyAlignment="1">
      <alignment horizontal="center" vertical="center" wrapText="1"/>
    </xf>
    <xf numFmtId="0" fontId="10" fillId="6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4" fontId="30" fillId="0" borderId="0" xfId="0" applyNumberFormat="1" applyFont="1" applyAlignment="1">
      <alignment vertical="center"/>
    </xf>
    <xf numFmtId="0" fontId="31" fillId="0" borderId="0" xfId="0" applyFont="1" applyAlignment="1"/>
    <xf numFmtId="0" fontId="31" fillId="0" borderId="4" xfId="0" applyFont="1" applyBorder="1" applyAlignment="1"/>
    <xf numFmtId="0" fontId="31" fillId="0" borderId="0" xfId="0" applyFont="1" applyBorder="1" applyAlignment="1"/>
    <xf numFmtId="0" fontId="28" fillId="0" borderId="0" xfId="0" applyFont="1" applyBorder="1" applyAlignment="1">
      <alignment horizontal="left"/>
    </xf>
    <xf numFmtId="0" fontId="31" fillId="0" borderId="5" xfId="0" applyFont="1" applyBorder="1" applyAlignment="1"/>
    <xf numFmtId="0" fontId="31" fillId="0" borderId="14" xfId="0" applyFont="1" applyBorder="1" applyAlignment="1"/>
    <xf numFmtId="166" fontId="31" fillId="0" borderId="0" xfId="0" applyNumberFormat="1" applyFont="1" applyBorder="1" applyAlignment="1"/>
    <xf numFmtId="166" fontId="31" fillId="0" borderId="15" xfId="0" applyNumberFormat="1" applyFont="1" applyBorder="1" applyAlignment="1"/>
    <xf numFmtId="0" fontId="31" fillId="0" borderId="0" xfId="0" applyFont="1" applyAlignment="1">
      <alignment horizontal="left"/>
    </xf>
    <xf numFmtId="0" fontId="31" fillId="0" borderId="0" xfId="0" applyFont="1" applyAlignment="1">
      <alignment horizontal="center"/>
    </xf>
    <xf numFmtId="4" fontId="31" fillId="0" borderId="0" xfId="0" applyNumberFormat="1" applyFont="1" applyAlignment="1">
      <alignment vertical="center"/>
    </xf>
    <xf numFmtId="0" fontId="26" fillId="0" borderId="0" xfId="0" applyFont="1" applyBorder="1" applyAlignment="1">
      <alignment horizontal="left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15" fillId="4" borderId="25" xfId="0" applyFont="1" applyFill="1" applyBorder="1" applyAlignment="1" applyProtection="1">
      <alignment horizontal="left" vertical="center"/>
      <protection locked="0"/>
    </xf>
    <xf numFmtId="166" fontId="15" fillId="0" borderId="0" xfId="0" applyNumberFormat="1" applyFont="1" applyBorder="1" applyAlignment="1">
      <alignment vertical="center"/>
    </xf>
    <xf numFmtId="166" fontId="15" fillId="0" borderId="15" xfId="0" applyNumberFormat="1" applyFont="1" applyBorder="1" applyAlignment="1">
      <alignment vertical="center"/>
    </xf>
    <xf numFmtId="0" fontId="32" fillId="0" borderId="25" xfId="0" applyFont="1" applyBorder="1" applyAlignment="1" applyProtection="1">
      <alignment horizontal="center" vertical="center"/>
      <protection locked="0"/>
    </xf>
    <xf numFmtId="49" fontId="32" fillId="0" borderId="25" xfId="0" applyNumberFormat="1" applyFont="1" applyBorder="1" applyAlignment="1" applyProtection="1">
      <alignment horizontal="left" vertical="center" wrapText="1"/>
      <protection locked="0"/>
    </xf>
    <xf numFmtId="0" fontId="32" fillId="0" borderId="25" xfId="0" applyFont="1" applyBorder="1" applyAlignment="1" applyProtection="1">
      <alignment horizontal="center" vertical="center" wrapText="1"/>
      <protection locked="0"/>
    </xf>
    <xf numFmtId="167" fontId="32" fillId="0" borderId="25" xfId="0" applyNumberFormat="1" applyFont="1" applyBorder="1" applyAlignment="1" applyProtection="1">
      <alignment vertical="center"/>
      <protection locked="0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0" fillId="4" borderId="25" xfId="0" applyFont="1" applyFill="1" applyBorder="1" applyAlignment="1" applyProtection="1">
      <alignment horizontal="center" vertical="center"/>
      <protection locked="0"/>
    </xf>
    <xf numFmtId="49" fontId="0" fillId="4" borderId="25" xfId="0" applyNumberFormat="1" applyFont="1" applyFill="1" applyBorder="1" applyAlignment="1" applyProtection="1">
      <alignment horizontal="left" vertical="center" wrapText="1"/>
      <protection locked="0"/>
    </xf>
    <xf numFmtId="0" fontId="0" fillId="4" borderId="25" xfId="0" applyFont="1" applyFill="1" applyBorder="1" applyAlignment="1" applyProtection="1">
      <alignment horizontal="center" vertical="center" wrapText="1"/>
      <protection locked="0"/>
    </xf>
    <xf numFmtId="0" fontId="15" fillId="4" borderId="25" xfId="0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4" fontId="20" fillId="0" borderId="0" xfId="0" applyNumberFormat="1" applyFont="1" applyBorder="1" applyAlignment="1">
      <alignment horizontal="right" vertical="center"/>
    </xf>
    <xf numFmtId="4" fontId="20" fillId="0" borderId="0" xfId="0" applyNumberFormat="1" applyFont="1" applyBorder="1" applyAlignment="1">
      <alignment vertical="center"/>
    </xf>
    <xf numFmtId="0" fontId="23" fillId="0" borderId="0" xfId="0" applyFont="1" applyBorder="1" applyAlignment="1">
      <alignment horizontal="left" vertical="center" wrapText="1"/>
    </xf>
    <xf numFmtId="4" fontId="24" fillId="0" borderId="0" xfId="0" applyNumberFormat="1" applyFont="1" applyBorder="1" applyAlignment="1">
      <alignment vertical="center"/>
    </xf>
    <xf numFmtId="4" fontId="26" fillId="4" borderId="0" xfId="0" applyNumberFormat="1" applyFont="1" applyFill="1" applyBorder="1" applyAlignment="1" applyProtection="1">
      <alignment vertical="center"/>
      <protection locked="0"/>
    </xf>
    <xf numFmtId="4" fontId="26" fillId="0" borderId="0" xfId="0" applyNumberFormat="1" applyFont="1" applyBorder="1" applyAlignment="1">
      <alignment vertical="center"/>
    </xf>
    <xf numFmtId="0" fontId="26" fillId="4" borderId="0" xfId="0" applyFont="1" applyFill="1" applyBorder="1" applyAlignment="1" applyProtection="1">
      <alignment horizontal="left" vertical="center"/>
      <protection locked="0"/>
    </xf>
    <xf numFmtId="4" fontId="20" fillId="6" borderId="0" xfId="0" applyNumberFormat="1" applyFont="1" applyFill="1" applyBorder="1" applyAlignment="1">
      <alignment vertical="center"/>
    </xf>
    <xf numFmtId="0" fontId="4" fillId="2" borderId="0" xfId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165" fontId="10" fillId="4" borderId="0" xfId="0" applyNumberFormat="1" applyFont="1" applyFill="1" applyBorder="1" applyAlignment="1" applyProtection="1">
      <alignment horizontal="left" vertical="center"/>
      <protection locked="0"/>
    </xf>
    <xf numFmtId="0" fontId="10" fillId="4" borderId="0" xfId="0" applyFont="1" applyFill="1" applyBorder="1" applyAlignment="1" applyProtection="1">
      <alignment horizontal="left" vertical="center"/>
      <protection locked="0"/>
    </xf>
    <xf numFmtId="4" fontId="14" fillId="0" borderId="0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4" fontId="12" fillId="6" borderId="10" xfId="0" applyNumberFormat="1" applyFont="1" applyFill="1" applyBorder="1" applyAlignment="1">
      <alignment vertical="center"/>
    </xf>
    <xf numFmtId="165" fontId="10" fillId="0" borderId="0" xfId="0" applyNumberFormat="1" applyFont="1" applyBorder="1" applyAlignment="1">
      <alignment horizontal="left" vertical="center"/>
    </xf>
    <xf numFmtId="0" fontId="10" fillId="6" borderId="0" xfId="0" applyFont="1" applyFill="1" applyBorder="1" applyAlignment="1">
      <alignment horizontal="center" vertical="center"/>
    </xf>
    <xf numFmtId="4" fontId="28" fillId="0" borderId="0" xfId="0" applyNumberFormat="1" applyFont="1" applyBorder="1" applyAlignment="1">
      <alignment vertical="center"/>
    </xf>
    <xf numFmtId="4" fontId="28" fillId="0" borderId="0" xfId="0" applyNumberFormat="1" applyFont="1" applyBorder="1" applyAlignment="1"/>
    <xf numFmtId="4" fontId="27" fillId="0" borderId="0" xfId="0" applyNumberFormat="1" applyFont="1" applyBorder="1" applyAlignment="1">
      <alignment vertical="center"/>
    </xf>
    <xf numFmtId="0" fontId="10" fillId="6" borderId="23" xfId="0" applyFont="1" applyFill="1" applyBorder="1" applyAlignment="1">
      <alignment horizontal="center" vertical="center" wrapText="1"/>
    </xf>
    <xf numFmtId="0" fontId="10" fillId="6" borderId="24" xfId="0" applyFont="1" applyFill="1" applyBorder="1" applyAlignment="1">
      <alignment horizontal="center" vertical="center" wrapText="1"/>
    </xf>
    <xf numFmtId="4" fontId="20" fillId="0" borderId="12" xfId="0" applyNumberFormat="1" applyFont="1" applyBorder="1" applyAlignment="1"/>
    <xf numFmtId="4" fontId="26" fillId="0" borderId="17" xfId="0" applyNumberFormat="1" applyFont="1" applyBorder="1" applyAlignment="1"/>
    <xf numFmtId="0" fontId="0" fillId="0" borderId="25" xfId="0" applyFont="1" applyBorder="1" applyAlignment="1" applyProtection="1">
      <alignment horizontal="left" vertical="center" wrapText="1"/>
      <protection locked="0"/>
    </xf>
    <xf numFmtId="4" fontId="0" fillId="4" borderId="25" xfId="0" applyNumberFormat="1" applyFont="1" applyFill="1" applyBorder="1" applyAlignment="1" applyProtection="1">
      <alignment vertical="center"/>
      <protection locked="0"/>
    </xf>
    <xf numFmtId="4" fontId="0" fillId="0" borderId="25" xfId="0" applyNumberFormat="1" applyFont="1" applyBorder="1" applyAlignment="1" applyProtection="1">
      <alignment vertical="center"/>
      <protection locked="0"/>
    </xf>
    <xf numFmtId="4" fontId="26" fillId="0" borderId="23" xfId="0" applyNumberFormat="1" applyFont="1" applyBorder="1" applyAlignment="1"/>
    <xf numFmtId="4" fontId="28" fillId="0" borderId="12" xfId="0" applyNumberFormat="1" applyFont="1" applyBorder="1" applyAlignment="1"/>
    <xf numFmtId="0" fontId="32" fillId="0" borderId="25" xfId="0" applyFont="1" applyBorder="1" applyAlignment="1" applyProtection="1">
      <alignment horizontal="left" vertical="center" wrapText="1"/>
      <protection locked="0"/>
    </xf>
    <xf numFmtId="4" fontId="32" fillId="4" borderId="25" xfId="0" applyNumberFormat="1" applyFont="1" applyFill="1" applyBorder="1" applyAlignment="1" applyProtection="1">
      <alignment vertical="center"/>
      <protection locked="0"/>
    </xf>
    <xf numFmtId="4" fontId="32" fillId="0" borderId="25" xfId="0" applyNumberFormat="1" applyFont="1" applyBorder="1" applyAlignment="1" applyProtection="1">
      <alignment vertical="center"/>
      <protection locked="0"/>
    </xf>
    <xf numFmtId="4" fontId="28" fillId="0" borderId="23" xfId="0" applyNumberFormat="1" applyFont="1" applyBorder="1" applyAlignment="1"/>
    <xf numFmtId="0" fontId="0" fillId="4" borderId="25" xfId="0" applyFont="1" applyFill="1" applyBorder="1" applyAlignment="1" applyProtection="1">
      <alignment horizontal="left" vertical="center" wrapText="1"/>
      <protection locked="0"/>
    </xf>
    <xf numFmtId="4" fontId="0" fillId="0" borderId="25" xfId="0" applyNumberFormat="1" applyFont="1" applyBorder="1" applyAlignment="1">
      <alignment vertic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2D2D2"/>
      <rgbColor rgb="FF000080"/>
      <rgbColor rgb="FFFF00FF"/>
      <rgbColor rgb="FFFFFF00"/>
      <rgbColor rgb="FF00FFFF"/>
      <rgbColor rgb="FF800080"/>
      <rgbColor rgb="FF960000"/>
      <rgbColor rgb="FF008080"/>
      <rgbColor rgb="FF0000FF"/>
      <rgbColor rgb="FF00CCFF"/>
      <rgbColor rgb="FFCCFFFF"/>
      <rgbColor rgb="FFCCFFCC"/>
      <rgbColor rgb="FFFAE682"/>
      <rgbColor rgb="FFBEBEB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6464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270720</xdr:colOff>
      <xdr:row>0</xdr:row>
      <xdr:rowOff>270720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70720" cy="2707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276480</xdr:colOff>
      <xdr:row>1</xdr:row>
      <xdr:rowOff>255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76480" cy="2764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276480</xdr:colOff>
      <xdr:row>0</xdr:row>
      <xdr:rowOff>276480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76480" cy="2764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276480</xdr:colOff>
      <xdr:row>1</xdr:row>
      <xdr:rowOff>255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76480" cy="2764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93"/>
  <sheetViews>
    <sheetView showGridLines="0" zoomScaleNormal="100" workbookViewId="0">
      <pane ySplit="1" topLeftCell="A78" activePane="bottomLeft" state="frozen"/>
      <selection pane="bottomLeft" activeCell="J84" sqref="J84:AF84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58" max="70" width="8.5" customWidth="1"/>
    <col min="71" max="89" width="9.33203125" hidden="1" customWidth="1"/>
    <col min="90" max="1025" width="8.5" customWidth="1"/>
  </cols>
  <sheetData>
    <row r="1" spans="1:73" ht="21.4" customHeight="1" x14ac:dyDescent="0.3">
      <c r="A1" s="15" t="s">
        <v>0</v>
      </c>
      <c r="B1" s="16"/>
      <c r="C1" s="16"/>
      <c r="D1" s="17" t="s">
        <v>1</v>
      </c>
      <c r="E1" s="16"/>
      <c r="F1" s="16"/>
      <c r="G1" s="16"/>
      <c r="H1" s="16"/>
      <c r="I1" s="16"/>
      <c r="J1" s="16"/>
      <c r="K1" s="18" t="s">
        <v>2</v>
      </c>
      <c r="L1" s="18"/>
      <c r="M1" s="18"/>
      <c r="N1" s="18"/>
      <c r="O1" s="18"/>
      <c r="P1" s="18"/>
      <c r="Q1" s="18"/>
      <c r="R1" s="18"/>
      <c r="S1" s="18"/>
      <c r="T1" s="16"/>
      <c r="U1" s="16"/>
      <c r="V1" s="16"/>
      <c r="W1" s="18" t="s">
        <v>3</v>
      </c>
      <c r="X1" s="18"/>
      <c r="Y1" s="18"/>
      <c r="Z1" s="18"/>
      <c r="AA1" s="18"/>
      <c r="AB1" s="18"/>
      <c r="AC1" s="18"/>
      <c r="AD1" s="18"/>
      <c r="AE1" s="18"/>
      <c r="AF1" s="18"/>
      <c r="AG1" s="16"/>
      <c r="AH1" s="16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20" t="s">
        <v>4</v>
      </c>
      <c r="BB1" s="20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T1" s="21" t="s">
        <v>5</v>
      </c>
      <c r="BU1" s="21" t="s">
        <v>5</v>
      </c>
    </row>
    <row r="2" spans="1:73" ht="36.950000000000003" customHeight="1" x14ac:dyDescent="0.3">
      <c r="C2" s="14" t="s">
        <v>6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R2" s="13" t="s">
        <v>7</v>
      </c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S2" s="22" t="s">
        <v>8</v>
      </c>
      <c r="BT2" s="22" t="s">
        <v>9</v>
      </c>
    </row>
    <row r="3" spans="1:73" ht="6.95" customHeight="1" x14ac:dyDescent="0.3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5"/>
      <c r="BS3" s="22" t="s">
        <v>8</v>
      </c>
      <c r="BT3" s="22" t="s">
        <v>9</v>
      </c>
    </row>
    <row r="4" spans="1:73" ht="36.950000000000003" customHeight="1" x14ac:dyDescent="0.3">
      <c r="B4" s="26"/>
      <c r="C4" s="12" t="s">
        <v>10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27"/>
      <c r="AS4" s="28" t="s">
        <v>11</v>
      </c>
      <c r="BE4" s="29" t="s">
        <v>12</v>
      </c>
      <c r="BS4" s="22" t="s">
        <v>13</v>
      </c>
    </row>
    <row r="5" spans="1:73" ht="14.45" customHeight="1" x14ac:dyDescent="0.3">
      <c r="B5" s="26"/>
      <c r="C5" s="30"/>
      <c r="D5" s="31" t="s">
        <v>14</v>
      </c>
      <c r="E5" s="30"/>
      <c r="F5" s="30"/>
      <c r="G5" s="30"/>
      <c r="H5" s="30"/>
      <c r="I5" s="30"/>
      <c r="J5" s="30"/>
      <c r="K5" s="11" t="s">
        <v>15</v>
      </c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30"/>
      <c r="AQ5" s="27"/>
      <c r="BE5" s="10" t="s">
        <v>16</v>
      </c>
      <c r="BS5" s="22" t="s">
        <v>8</v>
      </c>
    </row>
    <row r="6" spans="1:73" ht="36.950000000000003" customHeight="1" x14ac:dyDescent="0.3">
      <c r="B6" s="26"/>
      <c r="C6" s="30"/>
      <c r="D6" s="33" t="s">
        <v>17</v>
      </c>
      <c r="E6" s="30"/>
      <c r="F6" s="30"/>
      <c r="G6" s="30"/>
      <c r="H6" s="30"/>
      <c r="I6" s="30"/>
      <c r="J6" s="30"/>
      <c r="K6" s="9" t="s">
        <v>18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30"/>
      <c r="AQ6" s="27"/>
      <c r="BE6" s="10"/>
      <c r="BS6" s="22" t="s">
        <v>8</v>
      </c>
    </row>
    <row r="7" spans="1:73" ht="14.45" customHeight="1" x14ac:dyDescent="0.3">
      <c r="B7" s="26"/>
      <c r="C7" s="30"/>
      <c r="D7" s="34" t="s">
        <v>19</v>
      </c>
      <c r="E7" s="30"/>
      <c r="F7" s="30"/>
      <c r="G7" s="30"/>
      <c r="H7" s="30"/>
      <c r="I7" s="30"/>
      <c r="J7" s="30"/>
      <c r="K7" s="32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4" t="s">
        <v>20</v>
      </c>
      <c r="AL7" s="30"/>
      <c r="AM7" s="30"/>
      <c r="AN7" s="32"/>
      <c r="AO7" s="30"/>
      <c r="AP7" s="30"/>
      <c r="AQ7" s="27"/>
      <c r="BE7" s="10"/>
      <c r="BS7" s="22" t="s">
        <v>8</v>
      </c>
    </row>
    <row r="8" spans="1:73" ht="14.45" customHeight="1" x14ac:dyDescent="0.3">
      <c r="B8" s="26"/>
      <c r="C8" s="30"/>
      <c r="D8" s="34" t="s">
        <v>21</v>
      </c>
      <c r="E8" s="30"/>
      <c r="F8" s="30"/>
      <c r="G8" s="30"/>
      <c r="H8" s="30"/>
      <c r="I8" s="30"/>
      <c r="J8" s="30"/>
      <c r="K8" s="32" t="s">
        <v>22</v>
      </c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4" t="s">
        <v>23</v>
      </c>
      <c r="AL8" s="30"/>
      <c r="AM8" s="30"/>
      <c r="AN8" s="35" t="s">
        <v>24</v>
      </c>
      <c r="AO8" s="30"/>
      <c r="AP8" s="30"/>
      <c r="AQ8" s="27"/>
      <c r="BE8" s="10"/>
      <c r="BS8" s="22" t="s">
        <v>8</v>
      </c>
    </row>
    <row r="9" spans="1:73" ht="14.45" customHeight="1" x14ac:dyDescent="0.3">
      <c r="B9" s="26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27"/>
      <c r="BE9" s="10"/>
      <c r="BS9" s="22" t="s">
        <v>8</v>
      </c>
    </row>
    <row r="10" spans="1:73" ht="14.45" customHeight="1" x14ac:dyDescent="0.3">
      <c r="B10" s="26"/>
      <c r="C10" s="30"/>
      <c r="D10" s="34" t="s">
        <v>25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4" t="s">
        <v>26</v>
      </c>
      <c r="AL10" s="30"/>
      <c r="AM10" s="30"/>
      <c r="AN10" s="32"/>
      <c r="AO10" s="30"/>
      <c r="AP10" s="30"/>
      <c r="AQ10" s="27"/>
      <c r="BE10" s="10"/>
      <c r="BS10" s="22" t="s">
        <v>8</v>
      </c>
    </row>
    <row r="11" spans="1:73" ht="18.600000000000001" customHeight="1" x14ac:dyDescent="0.3">
      <c r="B11" s="26"/>
      <c r="C11" s="30"/>
      <c r="D11" s="30"/>
      <c r="E11" s="32" t="s">
        <v>27</v>
      </c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4" t="s">
        <v>28</v>
      </c>
      <c r="AL11" s="30"/>
      <c r="AM11" s="30"/>
      <c r="AN11" s="32"/>
      <c r="AO11" s="30"/>
      <c r="AP11" s="30"/>
      <c r="AQ11" s="27"/>
      <c r="BE11" s="10"/>
      <c r="BS11" s="22" t="s">
        <v>8</v>
      </c>
    </row>
    <row r="12" spans="1:73" ht="6.95" customHeight="1" x14ac:dyDescent="0.3">
      <c r="B12" s="26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27"/>
      <c r="BE12" s="10"/>
      <c r="BS12" s="22" t="s">
        <v>8</v>
      </c>
    </row>
    <row r="13" spans="1:73" ht="14.45" customHeight="1" x14ac:dyDescent="0.3">
      <c r="B13" s="26"/>
      <c r="C13" s="30"/>
      <c r="D13" s="34" t="s">
        <v>29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4" t="s">
        <v>26</v>
      </c>
      <c r="AL13" s="30"/>
      <c r="AM13" s="30"/>
      <c r="AN13" s="36" t="s">
        <v>30</v>
      </c>
      <c r="AO13" s="30"/>
      <c r="AP13" s="30"/>
      <c r="AQ13" s="27"/>
      <c r="BE13" s="10"/>
      <c r="BS13" s="22" t="s">
        <v>8</v>
      </c>
    </row>
    <row r="14" spans="1:73" ht="15" x14ac:dyDescent="0.3">
      <c r="B14" s="26"/>
      <c r="C14" s="30"/>
      <c r="D14" s="30"/>
      <c r="E14" s="8" t="s">
        <v>30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34" t="s">
        <v>28</v>
      </c>
      <c r="AL14" s="30"/>
      <c r="AM14" s="30"/>
      <c r="AN14" s="36" t="s">
        <v>30</v>
      </c>
      <c r="AO14" s="30"/>
      <c r="AP14" s="30"/>
      <c r="AQ14" s="27"/>
      <c r="BE14" s="10"/>
      <c r="BS14" s="22" t="s">
        <v>8</v>
      </c>
    </row>
    <row r="15" spans="1:73" ht="6.95" customHeight="1" x14ac:dyDescent="0.3">
      <c r="B15" s="26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27"/>
      <c r="BE15" s="10"/>
      <c r="BS15" s="22" t="s">
        <v>5</v>
      </c>
    </row>
    <row r="16" spans="1:73" ht="14.45" customHeight="1" x14ac:dyDescent="0.3">
      <c r="B16" s="26"/>
      <c r="C16" s="30"/>
      <c r="D16" s="34" t="s">
        <v>31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4" t="s">
        <v>26</v>
      </c>
      <c r="AL16" s="30"/>
      <c r="AM16" s="30"/>
      <c r="AN16" s="32"/>
      <c r="AO16" s="30"/>
      <c r="AP16" s="30"/>
      <c r="AQ16" s="27"/>
      <c r="BE16" s="10"/>
      <c r="BS16" s="22" t="s">
        <v>5</v>
      </c>
    </row>
    <row r="17" spans="2:71" ht="18.600000000000001" customHeight="1" x14ac:dyDescent="0.3">
      <c r="B17" s="26"/>
      <c r="C17" s="30"/>
      <c r="D17" s="30"/>
      <c r="E17" s="32" t="s">
        <v>32</v>
      </c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4" t="s">
        <v>28</v>
      </c>
      <c r="AL17" s="30"/>
      <c r="AM17" s="30"/>
      <c r="AN17" s="32"/>
      <c r="AO17" s="30"/>
      <c r="AP17" s="30"/>
      <c r="AQ17" s="27"/>
      <c r="BE17" s="10"/>
      <c r="BS17" s="22" t="s">
        <v>33</v>
      </c>
    </row>
    <row r="18" spans="2:71" ht="6.95" customHeight="1" x14ac:dyDescent="0.3">
      <c r="B18" s="26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27"/>
      <c r="BE18" s="10"/>
      <c r="BS18" s="22" t="s">
        <v>8</v>
      </c>
    </row>
    <row r="19" spans="2:71" ht="14.45" customHeight="1" x14ac:dyDescent="0.3">
      <c r="B19" s="26"/>
      <c r="C19" s="30"/>
      <c r="D19" s="34" t="s">
        <v>34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4" t="s">
        <v>26</v>
      </c>
      <c r="AL19" s="30"/>
      <c r="AM19" s="30"/>
      <c r="AN19" s="32"/>
      <c r="AO19" s="30"/>
      <c r="AP19" s="30"/>
      <c r="AQ19" s="27"/>
      <c r="BE19" s="10"/>
      <c r="BS19" s="22" t="s">
        <v>8</v>
      </c>
    </row>
    <row r="20" spans="2:71" ht="18.600000000000001" customHeight="1" x14ac:dyDescent="0.3">
      <c r="B20" s="26"/>
      <c r="C20" s="30"/>
      <c r="D20" s="30"/>
      <c r="E20" s="32" t="s">
        <v>35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4" t="s">
        <v>28</v>
      </c>
      <c r="AL20" s="30"/>
      <c r="AM20" s="30"/>
      <c r="AN20" s="32"/>
      <c r="AO20" s="30"/>
      <c r="AP20" s="30"/>
      <c r="AQ20" s="27"/>
      <c r="BE20" s="10"/>
    </row>
    <row r="21" spans="2:71" ht="6.95" customHeight="1" x14ac:dyDescent="0.3">
      <c r="B21" s="26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27"/>
      <c r="BE21" s="10"/>
    </row>
    <row r="22" spans="2:71" ht="15" x14ac:dyDescent="0.3">
      <c r="B22" s="26"/>
      <c r="C22" s="30"/>
      <c r="D22" s="34" t="s">
        <v>36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27"/>
      <c r="BE22" s="10"/>
    </row>
    <row r="23" spans="2:71" ht="16.5" customHeight="1" x14ac:dyDescent="0.3">
      <c r="B23" s="26"/>
      <c r="C23" s="30"/>
      <c r="D23" s="30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30"/>
      <c r="AP23" s="30"/>
      <c r="AQ23" s="27"/>
      <c r="BE23" s="10"/>
    </row>
    <row r="24" spans="2:71" ht="6.95" customHeight="1" x14ac:dyDescent="0.3">
      <c r="B24" s="26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27"/>
      <c r="BE24" s="10"/>
    </row>
    <row r="25" spans="2:71" ht="6.95" customHeight="1" x14ac:dyDescent="0.3">
      <c r="B25" s="26"/>
      <c r="C25" s="30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0"/>
      <c r="AQ25" s="27"/>
      <c r="BE25" s="10"/>
    </row>
    <row r="26" spans="2:71" ht="14.45" customHeight="1" x14ac:dyDescent="0.3">
      <c r="B26" s="26"/>
      <c r="C26" s="30"/>
      <c r="D26" s="38" t="s">
        <v>37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6">
        <f>ROUND(AG81,2)</f>
        <v>0</v>
      </c>
      <c r="AL26" s="6"/>
      <c r="AM26" s="6"/>
      <c r="AN26" s="6"/>
      <c r="AO26" s="6"/>
      <c r="AP26" s="30"/>
      <c r="AQ26" s="27"/>
      <c r="BE26" s="10"/>
    </row>
    <row r="27" spans="2:71" ht="14.45" customHeight="1" x14ac:dyDescent="0.3">
      <c r="B27" s="26"/>
      <c r="C27" s="30"/>
      <c r="D27" s="38" t="s">
        <v>38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6">
        <f>ROUND(AG86,2)</f>
        <v>0</v>
      </c>
      <c r="AL27" s="6"/>
      <c r="AM27" s="6"/>
      <c r="AN27" s="6"/>
      <c r="AO27" s="6"/>
      <c r="AP27" s="30"/>
      <c r="AQ27" s="27"/>
      <c r="BE27" s="10"/>
    </row>
    <row r="28" spans="2:71" s="39" customFormat="1" ht="6.95" customHeight="1" x14ac:dyDescent="0.3"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2"/>
      <c r="BE28" s="10"/>
    </row>
    <row r="29" spans="2:71" s="39" customFormat="1" ht="25.9" customHeight="1" x14ac:dyDescent="0.3">
      <c r="B29" s="40"/>
      <c r="C29" s="41"/>
      <c r="D29" s="43" t="s">
        <v>39</v>
      </c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5">
        <f>ROUND(AK26+AK27,2)</f>
        <v>0</v>
      </c>
      <c r="AL29" s="5"/>
      <c r="AM29" s="5"/>
      <c r="AN29" s="5"/>
      <c r="AO29" s="5"/>
      <c r="AP29" s="41"/>
      <c r="AQ29" s="42"/>
      <c r="BE29" s="10"/>
    </row>
    <row r="30" spans="2:71" s="39" customFormat="1" ht="6.95" customHeight="1" x14ac:dyDescent="0.3">
      <c r="B30" s="40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2"/>
      <c r="BE30" s="10"/>
    </row>
    <row r="31" spans="2:71" s="45" customFormat="1" ht="14.45" customHeight="1" x14ac:dyDescent="0.3">
      <c r="B31" s="46"/>
      <c r="C31" s="47"/>
      <c r="D31" s="48" t="s">
        <v>40</v>
      </c>
      <c r="E31" s="47"/>
      <c r="F31" s="48" t="s">
        <v>41</v>
      </c>
      <c r="G31" s="47"/>
      <c r="H31" s="47"/>
      <c r="I31" s="47"/>
      <c r="J31" s="47"/>
      <c r="K31" s="47"/>
      <c r="L31" s="4">
        <v>0.2</v>
      </c>
      <c r="M31" s="4"/>
      <c r="N31" s="4"/>
      <c r="O31" s="4"/>
      <c r="P31" s="47"/>
      <c r="Q31" s="47"/>
      <c r="R31" s="47"/>
      <c r="S31" s="47"/>
      <c r="T31" s="50" t="s">
        <v>42</v>
      </c>
      <c r="U31" s="47"/>
      <c r="V31" s="47"/>
      <c r="W31" s="3">
        <f>ROUND(AZ81+SUM(CD87:CD91),2)</f>
        <v>0</v>
      </c>
      <c r="X31" s="3"/>
      <c r="Y31" s="3"/>
      <c r="Z31" s="3"/>
      <c r="AA31" s="3"/>
      <c r="AB31" s="3"/>
      <c r="AC31" s="3"/>
      <c r="AD31" s="3"/>
      <c r="AE31" s="3"/>
      <c r="AF31" s="47"/>
      <c r="AG31" s="47"/>
      <c r="AH31" s="47"/>
      <c r="AI31" s="47"/>
      <c r="AJ31" s="47"/>
      <c r="AK31" s="3">
        <f>ROUND(AV81+SUM(BY87:BY91),2)</f>
        <v>0</v>
      </c>
      <c r="AL31" s="3"/>
      <c r="AM31" s="3"/>
      <c r="AN31" s="3"/>
      <c r="AO31" s="3"/>
      <c r="AP31" s="47"/>
      <c r="AQ31" s="51"/>
      <c r="BE31" s="10"/>
    </row>
    <row r="32" spans="2:71" s="45" customFormat="1" ht="14.45" customHeight="1" x14ac:dyDescent="0.3">
      <c r="B32" s="46"/>
      <c r="C32" s="47"/>
      <c r="D32" s="47"/>
      <c r="E32" s="47"/>
      <c r="F32" s="48" t="s">
        <v>43</v>
      </c>
      <c r="G32" s="47"/>
      <c r="H32" s="47"/>
      <c r="I32" s="47"/>
      <c r="J32" s="47"/>
      <c r="K32" s="47"/>
      <c r="L32" s="4">
        <v>0.2</v>
      </c>
      <c r="M32" s="4"/>
      <c r="N32" s="4"/>
      <c r="O32" s="4"/>
      <c r="P32" s="47"/>
      <c r="Q32" s="47"/>
      <c r="R32" s="47"/>
      <c r="S32" s="47"/>
      <c r="T32" s="50" t="s">
        <v>42</v>
      </c>
      <c r="U32" s="47"/>
      <c r="V32" s="47"/>
      <c r="W32" s="3">
        <f>ROUND(BA81+SUM(CE87:CE91),2)</f>
        <v>0</v>
      </c>
      <c r="X32" s="3"/>
      <c r="Y32" s="3"/>
      <c r="Z32" s="3"/>
      <c r="AA32" s="3"/>
      <c r="AB32" s="3"/>
      <c r="AC32" s="3"/>
      <c r="AD32" s="3"/>
      <c r="AE32" s="3"/>
      <c r="AF32" s="47"/>
      <c r="AG32" s="47"/>
      <c r="AH32" s="47"/>
      <c r="AI32" s="47"/>
      <c r="AJ32" s="47"/>
      <c r="AK32" s="3">
        <f>ROUND(AW81+SUM(BZ87:BZ91),2)</f>
        <v>0</v>
      </c>
      <c r="AL32" s="3"/>
      <c r="AM32" s="3"/>
      <c r="AN32" s="3"/>
      <c r="AO32" s="3"/>
      <c r="AP32" s="47"/>
      <c r="AQ32" s="51"/>
      <c r="BE32" s="10"/>
    </row>
    <row r="33" spans="2:57" s="45" customFormat="1" ht="14.45" hidden="1" customHeight="1" x14ac:dyDescent="0.3">
      <c r="B33" s="46"/>
      <c r="C33" s="47"/>
      <c r="D33" s="47"/>
      <c r="E33" s="47"/>
      <c r="F33" s="48" t="s">
        <v>44</v>
      </c>
      <c r="G33" s="47"/>
      <c r="H33" s="47"/>
      <c r="I33" s="47"/>
      <c r="J33" s="47"/>
      <c r="K33" s="47"/>
      <c r="L33" s="4">
        <v>0.2</v>
      </c>
      <c r="M33" s="4"/>
      <c r="N33" s="4"/>
      <c r="O33" s="4"/>
      <c r="P33" s="47"/>
      <c r="Q33" s="47"/>
      <c r="R33" s="47"/>
      <c r="S33" s="47"/>
      <c r="T33" s="50" t="s">
        <v>42</v>
      </c>
      <c r="U33" s="47"/>
      <c r="V33" s="47"/>
      <c r="W33" s="3">
        <f>ROUND(BB81+SUM(CF87:CF91),2)</f>
        <v>0</v>
      </c>
      <c r="X33" s="3"/>
      <c r="Y33" s="3"/>
      <c r="Z33" s="3"/>
      <c r="AA33" s="3"/>
      <c r="AB33" s="3"/>
      <c r="AC33" s="3"/>
      <c r="AD33" s="3"/>
      <c r="AE33" s="3"/>
      <c r="AF33" s="47"/>
      <c r="AG33" s="47"/>
      <c r="AH33" s="47"/>
      <c r="AI33" s="47"/>
      <c r="AJ33" s="47"/>
      <c r="AK33" s="3">
        <v>0</v>
      </c>
      <c r="AL33" s="3"/>
      <c r="AM33" s="3"/>
      <c r="AN33" s="3"/>
      <c r="AO33" s="3"/>
      <c r="AP33" s="47"/>
      <c r="AQ33" s="51"/>
      <c r="BE33" s="10"/>
    </row>
    <row r="34" spans="2:57" s="45" customFormat="1" ht="14.45" hidden="1" customHeight="1" x14ac:dyDescent="0.3">
      <c r="B34" s="46"/>
      <c r="C34" s="47"/>
      <c r="D34" s="47"/>
      <c r="E34" s="47"/>
      <c r="F34" s="48" t="s">
        <v>45</v>
      </c>
      <c r="G34" s="47"/>
      <c r="H34" s="47"/>
      <c r="I34" s="47"/>
      <c r="J34" s="47"/>
      <c r="K34" s="47"/>
      <c r="L34" s="4">
        <v>0.2</v>
      </c>
      <c r="M34" s="4"/>
      <c r="N34" s="4"/>
      <c r="O34" s="4"/>
      <c r="P34" s="47"/>
      <c r="Q34" s="47"/>
      <c r="R34" s="47"/>
      <c r="S34" s="47"/>
      <c r="T34" s="50" t="s">
        <v>42</v>
      </c>
      <c r="U34" s="47"/>
      <c r="V34" s="47"/>
      <c r="W34" s="3">
        <f>ROUND(BC81+SUM(CG87:CG91),2)</f>
        <v>0</v>
      </c>
      <c r="X34" s="3"/>
      <c r="Y34" s="3"/>
      <c r="Z34" s="3"/>
      <c r="AA34" s="3"/>
      <c r="AB34" s="3"/>
      <c r="AC34" s="3"/>
      <c r="AD34" s="3"/>
      <c r="AE34" s="3"/>
      <c r="AF34" s="47"/>
      <c r="AG34" s="47"/>
      <c r="AH34" s="47"/>
      <c r="AI34" s="47"/>
      <c r="AJ34" s="47"/>
      <c r="AK34" s="3">
        <v>0</v>
      </c>
      <c r="AL34" s="3"/>
      <c r="AM34" s="3"/>
      <c r="AN34" s="3"/>
      <c r="AO34" s="3"/>
      <c r="AP34" s="47"/>
      <c r="AQ34" s="51"/>
      <c r="BE34" s="10"/>
    </row>
    <row r="35" spans="2:57" s="45" customFormat="1" ht="14.45" hidden="1" customHeight="1" x14ac:dyDescent="0.3">
      <c r="B35" s="46"/>
      <c r="C35" s="47"/>
      <c r="D35" s="47"/>
      <c r="E35" s="47"/>
      <c r="F35" s="48" t="s">
        <v>46</v>
      </c>
      <c r="G35" s="47"/>
      <c r="H35" s="47"/>
      <c r="I35" s="47"/>
      <c r="J35" s="47"/>
      <c r="K35" s="47"/>
      <c r="L35" s="4">
        <v>0</v>
      </c>
      <c r="M35" s="4"/>
      <c r="N35" s="4"/>
      <c r="O35" s="4"/>
      <c r="P35" s="47"/>
      <c r="Q35" s="47"/>
      <c r="R35" s="47"/>
      <c r="S35" s="47"/>
      <c r="T35" s="50" t="s">
        <v>42</v>
      </c>
      <c r="U35" s="47"/>
      <c r="V35" s="47"/>
      <c r="W35" s="3">
        <f>ROUND(BD81+SUM(CH87:CH91),2)</f>
        <v>0</v>
      </c>
      <c r="X35" s="3"/>
      <c r="Y35" s="3"/>
      <c r="Z35" s="3"/>
      <c r="AA35" s="3"/>
      <c r="AB35" s="3"/>
      <c r="AC35" s="3"/>
      <c r="AD35" s="3"/>
      <c r="AE35" s="3"/>
      <c r="AF35" s="47"/>
      <c r="AG35" s="47"/>
      <c r="AH35" s="47"/>
      <c r="AI35" s="47"/>
      <c r="AJ35" s="47"/>
      <c r="AK35" s="3">
        <v>0</v>
      </c>
      <c r="AL35" s="3"/>
      <c r="AM35" s="3"/>
      <c r="AN35" s="3"/>
      <c r="AO35" s="3"/>
      <c r="AP35" s="47"/>
      <c r="AQ35" s="51"/>
    </row>
    <row r="36" spans="2:57" s="39" customFormat="1" ht="6.95" customHeight="1" x14ac:dyDescent="0.3"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2"/>
    </row>
    <row r="37" spans="2:57" s="39" customFormat="1" ht="25.9" customHeight="1" x14ac:dyDescent="0.3">
      <c r="B37" s="40"/>
      <c r="C37" s="52"/>
      <c r="D37" s="53" t="s">
        <v>47</v>
      </c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5" t="s">
        <v>48</v>
      </c>
      <c r="U37" s="54"/>
      <c r="V37" s="54"/>
      <c r="W37" s="54"/>
      <c r="X37" s="2" t="s">
        <v>49</v>
      </c>
      <c r="Y37" s="2"/>
      <c r="Z37" s="2"/>
      <c r="AA37" s="2"/>
      <c r="AB37" s="2"/>
      <c r="AC37" s="54"/>
      <c r="AD37" s="54"/>
      <c r="AE37" s="54"/>
      <c r="AF37" s="54"/>
      <c r="AG37" s="54"/>
      <c r="AH37" s="54"/>
      <c r="AI37" s="54"/>
      <c r="AJ37" s="54"/>
      <c r="AK37" s="1">
        <f>SUM(AK29:AK35)</f>
        <v>0</v>
      </c>
      <c r="AL37" s="1"/>
      <c r="AM37" s="1"/>
      <c r="AN37" s="1"/>
      <c r="AO37" s="1"/>
      <c r="AP37" s="52"/>
      <c r="AQ37" s="42"/>
    </row>
    <row r="38" spans="2:57" s="39" customFormat="1" ht="14.45" customHeight="1" x14ac:dyDescent="0.3"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2"/>
    </row>
    <row r="39" spans="2:57" x14ac:dyDescent="0.3">
      <c r="B39" s="26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27"/>
    </row>
    <row r="40" spans="2:57" x14ac:dyDescent="0.3">
      <c r="B40" s="26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27"/>
    </row>
    <row r="41" spans="2:57" x14ac:dyDescent="0.3">
      <c r="B41" s="26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27"/>
    </row>
    <row r="42" spans="2:57" x14ac:dyDescent="0.3">
      <c r="B42" s="26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27"/>
    </row>
    <row r="43" spans="2:57" s="39" customFormat="1" ht="15" x14ac:dyDescent="0.3">
      <c r="B43" s="40"/>
      <c r="C43" s="41"/>
      <c r="D43" s="56" t="s">
        <v>50</v>
      </c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8"/>
      <c r="AA43" s="41"/>
      <c r="AB43" s="41"/>
      <c r="AC43" s="56" t="s">
        <v>51</v>
      </c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8"/>
      <c r="AP43" s="41"/>
      <c r="AQ43" s="42"/>
    </row>
    <row r="44" spans="2:57" x14ac:dyDescent="0.3">
      <c r="B44" s="26"/>
      <c r="C44" s="30"/>
      <c r="D44" s="59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60"/>
      <c r="AA44" s="30"/>
      <c r="AB44" s="30"/>
      <c r="AC44" s="59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60"/>
      <c r="AP44" s="30"/>
      <c r="AQ44" s="27"/>
    </row>
    <row r="45" spans="2:57" x14ac:dyDescent="0.3">
      <c r="B45" s="26"/>
      <c r="C45" s="30"/>
      <c r="D45" s="59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60"/>
      <c r="AA45" s="30"/>
      <c r="AB45" s="30"/>
      <c r="AC45" s="59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60"/>
      <c r="AP45" s="30"/>
      <c r="AQ45" s="27"/>
    </row>
    <row r="46" spans="2:57" x14ac:dyDescent="0.3">
      <c r="B46" s="26"/>
      <c r="C46" s="30"/>
      <c r="D46" s="59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60"/>
      <c r="AA46" s="30"/>
      <c r="AB46" s="30"/>
      <c r="AC46" s="59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60"/>
      <c r="AP46" s="30"/>
      <c r="AQ46" s="27"/>
    </row>
    <row r="47" spans="2:57" x14ac:dyDescent="0.3">
      <c r="B47" s="26"/>
      <c r="C47" s="30"/>
      <c r="D47" s="59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60"/>
      <c r="AA47" s="30"/>
      <c r="AB47" s="30"/>
      <c r="AC47" s="59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60"/>
      <c r="AP47" s="30"/>
      <c r="AQ47" s="27"/>
    </row>
    <row r="48" spans="2:57" x14ac:dyDescent="0.3">
      <c r="B48" s="26"/>
      <c r="C48" s="30"/>
      <c r="D48" s="59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60"/>
      <c r="AA48" s="30"/>
      <c r="AB48" s="30"/>
      <c r="AC48" s="59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60"/>
      <c r="AP48" s="30"/>
      <c r="AQ48" s="27"/>
    </row>
    <row r="49" spans="2:43" x14ac:dyDescent="0.3">
      <c r="B49" s="26"/>
      <c r="C49" s="30"/>
      <c r="D49" s="59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60"/>
      <c r="AA49" s="30"/>
      <c r="AB49" s="30"/>
      <c r="AC49" s="59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60"/>
      <c r="AP49" s="30"/>
      <c r="AQ49" s="27"/>
    </row>
    <row r="50" spans="2:43" x14ac:dyDescent="0.3">
      <c r="B50" s="26"/>
      <c r="C50" s="30"/>
      <c r="D50" s="59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60"/>
      <c r="AA50" s="30"/>
      <c r="AB50" s="30"/>
      <c r="AC50" s="59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60"/>
      <c r="AP50" s="30"/>
      <c r="AQ50" s="27"/>
    </row>
    <row r="51" spans="2:43" x14ac:dyDescent="0.3">
      <c r="B51" s="26"/>
      <c r="C51" s="30"/>
      <c r="D51" s="59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60"/>
      <c r="AA51" s="30"/>
      <c r="AB51" s="30"/>
      <c r="AC51" s="59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60"/>
      <c r="AP51" s="30"/>
      <c r="AQ51" s="27"/>
    </row>
    <row r="52" spans="2:43" s="39" customFormat="1" ht="15" x14ac:dyDescent="0.3">
      <c r="B52" s="40"/>
      <c r="C52" s="41"/>
      <c r="D52" s="61" t="s">
        <v>52</v>
      </c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3" t="s">
        <v>53</v>
      </c>
      <c r="S52" s="62"/>
      <c r="T52" s="62"/>
      <c r="U52" s="62"/>
      <c r="V52" s="62"/>
      <c r="W52" s="62"/>
      <c r="X52" s="62"/>
      <c r="Y52" s="62"/>
      <c r="Z52" s="64"/>
      <c r="AA52" s="41"/>
      <c r="AB52" s="41"/>
      <c r="AC52" s="61" t="s">
        <v>52</v>
      </c>
      <c r="AD52" s="62"/>
      <c r="AE52" s="62"/>
      <c r="AF52" s="62"/>
      <c r="AG52" s="62"/>
      <c r="AH52" s="62"/>
      <c r="AI52" s="62"/>
      <c r="AJ52" s="62"/>
      <c r="AK52" s="62"/>
      <c r="AL52" s="62"/>
      <c r="AM52" s="63" t="s">
        <v>53</v>
      </c>
      <c r="AN52" s="62"/>
      <c r="AO52" s="64"/>
      <c r="AP52" s="41"/>
      <c r="AQ52" s="42"/>
    </row>
    <row r="53" spans="2:43" x14ac:dyDescent="0.3">
      <c r="B53" s="26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27"/>
    </row>
    <row r="54" spans="2:43" s="39" customFormat="1" ht="15" x14ac:dyDescent="0.3">
      <c r="B54" s="40"/>
      <c r="C54" s="41"/>
      <c r="D54" s="56" t="s">
        <v>54</v>
      </c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8"/>
      <c r="AA54" s="41"/>
      <c r="AB54" s="41"/>
      <c r="AC54" s="56" t="s">
        <v>55</v>
      </c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8"/>
      <c r="AP54" s="41"/>
      <c r="AQ54" s="42"/>
    </row>
    <row r="55" spans="2:43" x14ac:dyDescent="0.3">
      <c r="B55" s="26"/>
      <c r="C55" s="30"/>
      <c r="D55" s="59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60"/>
      <c r="AA55" s="30"/>
      <c r="AB55" s="30"/>
      <c r="AC55" s="59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60"/>
      <c r="AP55" s="30"/>
      <c r="AQ55" s="27"/>
    </row>
    <row r="56" spans="2:43" x14ac:dyDescent="0.3">
      <c r="B56" s="26"/>
      <c r="C56" s="30"/>
      <c r="D56" s="59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60"/>
      <c r="AA56" s="30"/>
      <c r="AB56" s="30"/>
      <c r="AC56" s="59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60"/>
      <c r="AP56" s="30"/>
      <c r="AQ56" s="27"/>
    </row>
    <row r="57" spans="2:43" x14ac:dyDescent="0.3">
      <c r="B57" s="26"/>
      <c r="C57" s="30"/>
      <c r="D57" s="59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60"/>
      <c r="AA57" s="30"/>
      <c r="AB57" s="30"/>
      <c r="AC57" s="59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60"/>
      <c r="AP57" s="30"/>
      <c r="AQ57" s="27"/>
    </row>
    <row r="58" spans="2:43" x14ac:dyDescent="0.3">
      <c r="B58" s="26"/>
      <c r="C58" s="30"/>
      <c r="D58" s="59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60"/>
      <c r="AA58" s="30"/>
      <c r="AB58" s="30"/>
      <c r="AC58" s="59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60"/>
      <c r="AP58" s="30"/>
      <c r="AQ58" s="27"/>
    </row>
    <row r="59" spans="2:43" x14ac:dyDescent="0.3">
      <c r="B59" s="26"/>
      <c r="C59" s="30"/>
      <c r="D59" s="59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60"/>
      <c r="AA59" s="30"/>
      <c r="AB59" s="30"/>
      <c r="AC59" s="59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60"/>
      <c r="AP59" s="30"/>
      <c r="AQ59" s="27"/>
    </row>
    <row r="60" spans="2:43" x14ac:dyDescent="0.3">
      <c r="B60" s="26"/>
      <c r="C60" s="30"/>
      <c r="D60" s="59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60"/>
      <c r="AA60" s="30"/>
      <c r="AB60" s="30"/>
      <c r="AC60" s="59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60"/>
      <c r="AP60" s="30"/>
      <c r="AQ60" s="27"/>
    </row>
    <row r="61" spans="2:43" x14ac:dyDescent="0.3">
      <c r="B61" s="26"/>
      <c r="C61" s="30"/>
      <c r="D61" s="59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60"/>
      <c r="AA61" s="30"/>
      <c r="AB61" s="30"/>
      <c r="AC61" s="59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60"/>
      <c r="AP61" s="30"/>
      <c r="AQ61" s="27"/>
    </row>
    <row r="62" spans="2:43" x14ac:dyDescent="0.3">
      <c r="B62" s="26"/>
      <c r="C62" s="30"/>
      <c r="D62" s="59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60"/>
      <c r="AA62" s="30"/>
      <c r="AB62" s="30"/>
      <c r="AC62" s="59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60"/>
      <c r="AP62" s="30"/>
      <c r="AQ62" s="27"/>
    </row>
    <row r="63" spans="2:43" s="39" customFormat="1" ht="15" x14ac:dyDescent="0.3">
      <c r="B63" s="40"/>
      <c r="C63" s="41"/>
      <c r="D63" s="61" t="s">
        <v>52</v>
      </c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3" t="s">
        <v>53</v>
      </c>
      <c r="S63" s="62"/>
      <c r="T63" s="62"/>
      <c r="U63" s="62"/>
      <c r="V63" s="62"/>
      <c r="W63" s="62"/>
      <c r="X63" s="62"/>
      <c r="Y63" s="62"/>
      <c r="Z63" s="64"/>
      <c r="AA63" s="41"/>
      <c r="AB63" s="41"/>
      <c r="AC63" s="61" t="s">
        <v>52</v>
      </c>
      <c r="AD63" s="62"/>
      <c r="AE63" s="62"/>
      <c r="AF63" s="62"/>
      <c r="AG63" s="62"/>
      <c r="AH63" s="62"/>
      <c r="AI63" s="62"/>
      <c r="AJ63" s="62"/>
      <c r="AK63" s="62"/>
      <c r="AL63" s="62"/>
      <c r="AM63" s="63" t="s">
        <v>53</v>
      </c>
      <c r="AN63" s="62"/>
      <c r="AO63" s="64"/>
      <c r="AP63" s="41"/>
      <c r="AQ63" s="42"/>
    </row>
    <row r="64" spans="2:43" s="39" customFormat="1" ht="6.95" customHeight="1" x14ac:dyDescent="0.3">
      <c r="B64" s="40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2"/>
    </row>
    <row r="65" spans="2:56" s="39" customFormat="1" ht="6.95" customHeight="1" x14ac:dyDescent="0.3">
      <c r="B65" s="65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7"/>
    </row>
    <row r="69" spans="2:56" s="39" customFormat="1" ht="6.95" customHeight="1" x14ac:dyDescent="0.3">
      <c r="B69" s="68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70"/>
    </row>
    <row r="70" spans="2:56" s="39" customFormat="1" ht="36.950000000000003" customHeight="1" x14ac:dyDescent="0.3">
      <c r="B70" s="40"/>
      <c r="C70" s="12" t="s">
        <v>56</v>
      </c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42"/>
    </row>
    <row r="71" spans="2:56" s="71" customFormat="1" ht="14.45" customHeight="1" x14ac:dyDescent="0.3">
      <c r="B71" s="72"/>
      <c r="C71" s="34" t="s">
        <v>14</v>
      </c>
      <c r="D71" s="73"/>
      <c r="E71" s="73"/>
      <c r="F71" s="73"/>
      <c r="G71" s="73"/>
      <c r="H71" s="73"/>
      <c r="I71" s="73"/>
      <c r="J71" s="73"/>
      <c r="K71" s="73"/>
      <c r="L71" s="73" t="str">
        <f>K5</f>
        <v>04ix_Velka_Hradna</v>
      </c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3"/>
      <c r="AM71" s="73"/>
      <c r="AN71" s="73"/>
      <c r="AO71" s="73"/>
      <c r="AP71" s="73"/>
      <c r="AQ71" s="74"/>
    </row>
    <row r="72" spans="2:56" s="75" customFormat="1" ht="36.950000000000003" customHeight="1" x14ac:dyDescent="0.3">
      <c r="B72" s="76"/>
      <c r="C72" s="77" t="s">
        <v>17</v>
      </c>
      <c r="D72" s="78"/>
      <c r="E72" s="78"/>
      <c r="F72" s="78"/>
      <c r="G72" s="78"/>
      <c r="H72" s="78"/>
      <c r="I72" s="78"/>
      <c r="J72" s="78"/>
      <c r="K72" s="78"/>
      <c r="L72" s="190" t="str">
        <f>K6</f>
        <v>Obnova objektu kultúrneho domu - Obec Veľká Hradná</v>
      </c>
      <c r="M72" s="190"/>
      <c r="N72" s="190"/>
      <c r="O72" s="190"/>
      <c r="P72" s="190"/>
      <c r="Q72" s="190"/>
      <c r="R72" s="190"/>
      <c r="S72" s="190"/>
      <c r="T72" s="190"/>
      <c r="U72" s="190"/>
      <c r="V72" s="190"/>
      <c r="W72" s="190"/>
      <c r="X72" s="190"/>
      <c r="Y72" s="190"/>
      <c r="Z72" s="190"/>
      <c r="AA72" s="190"/>
      <c r="AB72" s="190"/>
      <c r="AC72" s="190"/>
      <c r="AD72" s="190"/>
      <c r="AE72" s="190"/>
      <c r="AF72" s="190"/>
      <c r="AG72" s="190"/>
      <c r="AH72" s="190"/>
      <c r="AI72" s="190"/>
      <c r="AJ72" s="190"/>
      <c r="AK72" s="190"/>
      <c r="AL72" s="190"/>
      <c r="AM72" s="190"/>
      <c r="AN72" s="190"/>
      <c r="AO72" s="190"/>
      <c r="AP72" s="78"/>
      <c r="AQ72" s="79"/>
    </row>
    <row r="73" spans="2:56" s="39" customFormat="1" ht="6.95" customHeight="1" x14ac:dyDescent="0.3">
      <c r="B73" s="40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2"/>
    </row>
    <row r="74" spans="2:56" s="39" customFormat="1" ht="15" x14ac:dyDescent="0.3">
      <c r="B74" s="40"/>
      <c r="C74" s="34" t="s">
        <v>21</v>
      </c>
      <c r="D74" s="41"/>
      <c r="E74" s="41"/>
      <c r="F74" s="41"/>
      <c r="G74" s="41"/>
      <c r="H74" s="41"/>
      <c r="I74" s="41"/>
      <c r="J74" s="41"/>
      <c r="K74" s="41"/>
      <c r="L74" s="80" t="str">
        <f>IF(K8="","",K8)</f>
        <v>Veľká Hradná</v>
      </c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34" t="s">
        <v>23</v>
      </c>
      <c r="AJ74" s="41"/>
      <c r="AK74" s="41"/>
      <c r="AL74" s="41"/>
      <c r="AM74" s="81" t="str">
        <f>IF(AN8= "","",AN8)</f>
        <v>2.10.2017</v>
      </c>
      <c r="AN74" s="41"/>
      <c r="AO74" s="41"/>
      <c r="AP74" s="41"/>
      <c r="AQ74" s="42"/>
    </row>
    <row r="75" spans="2:56" s="39" customFormat="1" ht="6.95" customHeight="1" x14ac:dyDescent="0.3">
      <c r="B75" s="40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2"/>
    </row>
    <row r="76" spans="2:56" s="39" customFormat="1" ht="15" x14ac:dyDescent="0.3">
      <c r="B76" s="40"/>
      <c r="C76" s="34" t="s">
        <v>25</v>
      </c>
      <c r="D76" s="41"/>
      <c r="E76" s="41"/>
      <c r="F76" s="41"/>
      <c r="G76" s="41"/>
      <c r="H76" s="41"/>
      <c r="I76" s="41"/>
      <c r="J76" s="41"/>
      <c r="K76" s="41"/>
      <c r="L76" s="73" t="str">
        <f>IF(E11= "","",E11)</f>
        <v>Obec Veľká Hradná</v>
      </c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34" t="s">
        <v>31</v>
      </c>
      <c r="AJ76" s="41"/>
      <c r="AK76" s="41"/>
      <c r="AL76" s="41"/>
      <c r="AM76" s="191" t="str">
        <f>IF(E17="","",E17)</f>
        <v>Ing. Martin Novotný</v>
      </c>
      <c r="AN76" s="191"/>
      <c r="AO76" s="191"/>
      <c r="AP76" s="191"/>
      <c r="AQ76" s="42"/>
      <c r="AS76" s="192" t="s">
        <v>57</v>
      </c>
      <c r="AT76" s="192"/>
      <c r="AU76" s="57"/>
      <c r="AV76" s="57"/>
      <c r="AW76" s="57"/>
      <c r="AX76" s="57"/>
      <c r="AY76" s="57"/>
      <c r="AZ76" s="57"/>
      <c r="BA76" s="57"/>
      <c r="BB76" s="57"/>
      <c r="BC76" s="57"/>
      <c r="BD76" s="58"/>
    </row>
    <row r="77" spans="2:56" s="39" customFormat="1" ht="15" x14ac:dyDescent="0.3">
      <c r="B77" s="40"/>
      <c r="C77" s="34" t="s">
        <v>29</v>
      </c>
      <c r="D77" s="41"/>
      <c r="E77" s="41"/>
      <c r="F77" s="41"/>
      <c r="G77" s="41"/>
      <c r="H77" s="41"/>
      <c r="I77" s="41"/>
      <c r="J77" s="41"/>
      <c r="K77" s="41"/>
      <c r="L77" s="73" t="str">
        <f>IF(E14= "Vyplň údaj","",E14)</f>
        <v/>
      </c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34" t="s">
        <v>34</v>
      </c>
      <c r="AJ77" s="41"/>
      <c r="AK77" s="41"/>
      <c r="AL77" s="41"/>
      <c r="AM77" s="191" t="str">
        <f>IF(E20="","",E20)</f>
        <v xml:space="preserve"> </v>
      </c>
      <c r="AN77" s="191"/>
      <c r="AO77" s="191"/>
      <c r="AP77" s="191"/>
      <c r="AQ77" s="42"/>
      <c r="AS77" s="192"/>
      <c r="AT77" s="192"/>
      <c r="AU77" s="41"/>
      <c r="AV77" s="41"/>
      <c r="AW77" s="41"/>
      <c r="AX77" s="41"/>
      <c r="AY77" s="41"/>
      <c r="AZ77" s="41"/>
      <c r="BA77" s="41"/>
      <c r="BB77" s="41"/>
      <c r="BC77" s="41"/>
      <c r="BD77" s="82"/>
    </row>
    <row r="78" spans="2:56" s="39" customFormat="1" ht="10.9" customHeight="1" x14ac:dyDescent="0.3">
      <c r="B78" s="40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2"/>
      <c r="AS78" s="192"/>
      <c r="AT78" s="192"/>
      <c r="AU78" s="41"/>
      <c r="AV78" s="41"/>
      <c r="AW78" s="41"/>
      <c r="AX78" s="41"/>
      <c r="AY78" s="41"/>
      <c r="AZ78" s="41"/>
      <c r="BA78" s="41"/>
      <c r="BB78" s="41"/>
      <c r="BC78" s="41"/>
      <c r="BD78" s="82"/>
    </row>
    <row r="79" spans="2:56" s="39" customFormat="1" ht="29.25" customHeight="1" x14ac:dyDescent="0.3">
      <c r="B79" s="40"/>
      <c r="C79" s="193" t="s">
        <v>58</v>
      </c>
      <c r="D79" s="193"/>
      <c r="E79" s="193"/>
      <c r="F79" s="193"/>
      <c r="G79" s="193"/>
      <c r="H79" s="83"/>
      <c r="I79" s="194" t="s">
        <v>59</v>
      </c>
      <c r="J79" s="194"/>
      <c r="K79" s="194"/>
      <c r="L79" s="194"/>
      <c r="M79" s="194"/>
      <c r="N79" s="194"/>
      <c r="O79" s="194"/>
      <c r="P79" s="194"/>
      <c r="Q79" s="194"/>
      <c r="R79" s="194"/>
      <c r="S79" s="194"/>
      <c r="T79" s="194"/>
      <c r="U79" s="194"/>
      <c r="V79" s="194"/>
      <c r="W79" s="194"/>
      <c r="X79" s="194"/>
      <c r="Y79" s="194"/>
      <c r="Z79" s="194"/>
      <c r="AA79" s="194"/>
      <c r="AB79" s="194"/>
      <c r="AC79" s="194"/>
      <c r="AD79" s="194"/>
      <c r="AE79" s="194"/>
      <c r="AF79" s="194"/>
      <c r="AG79" s="194" t="s">
        <v>60</v>
      </c>
      <c r="AH79" s="194"/>
      <c r="AI79" s="194"/>
      <c r="AJ79" s="194"/>
      <c r="AK79" s="194"/>
      <c r="AL79" s="194"/>
      <c r="AM79" s="194"/>
      <c r="AN79" s="195" t="s">
        <v>61</v>
      </c>
      <c r="AO79" s="195"/>
      <c r="AP79" s="195"/>
      <c r="AQ79" s="42"/>
      <c r="AS79" s="84" t="s">
        <v>62</v>
      </c>
      <c r="AT79" s="85" t="s">
        <v>63</v>
      </c>
      <c r="AU79" s="85" t="s">
        <v>64</v>
      </c>
      <c r="AV79" s="85" t="s">
        <v>65</v>
      </c>
      <c r="AW79" s="85" t="s">
        <v>66</v>
      </c>
      <c r="AX79" s="85" t="s">
        <v>67</v>
      </c>
      <c r="AY79" s="85" t="s">
        <v>68</v>
      </c>
      <c r="AZ79" s="85" t="s">
        <v>69</v>
      </c>
      <c r="BA79" s="85" t="s">
        <v>70</v>
      </c>
      <c r="BB79" s="85" t="s">
        <v>71</v>
      </c>
      <c r="BC79" s="85" t="s">
        <v>72</v>
      </c>
      <c r="BD79" s="86" t="s">
        <v>73</v>
      </c>
    </row>
    <row r="80" spans="2:56" s="39" customFormat="1" ht="10.9" customHeight="1" x14ac:dyDescent="0.3"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2"/>
      <c r="AS80" s="87"/>
      <c r="AT80" s="57"/>
      <c r="AU80" s="57"/>
      <c r="AV80" s="57"/>
      <c r="AW80" s="57"/>
      <c r="AX80" s="57"/>
      <c r="AY80" s="57"/>
      <c r="AZ80" s="57"/>
      <c r="BA80" s="57"/>
      <c r="BB80" s="57"/>
      <c r="BC80" s="57"/>
      <c r="BD80" s="58"/>
    </row>
    <row r="81" spans="1:89" s="75" customFormat="1" ht="32.450000000000003" customHeight="1" x14ac:dyDescent="0.3">
      <c r="B81" s="76"/>
      <c r="C81" s="88" t="s">
        <v>74</v>
      </c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196">
        <f>ROUND(SUM(AG82:AG84),2)</f>
        <v>0</v>
      </c>
      <c r="AH81" s="196"/>
      <c r="AI81" s="196"/>
      <c r="AJ81" s="196"/>
      <c r="AK81" s="196"/>
      <c r="AL81" s="196"/>
      <c r="AM81" s="196"/>
      <c r="AN81" s="197">
        <f>SUM(AG81,AT81)</f>
        <v>0</v>
      </c>
      <c r="AO81" s="197"/>
      <c r="AP81" s="197"/>
      <c r="AQ81" s="79"/>
      <c r="AS81" s="90">
        <f>ROUND(SUM(AS82:AS84),2)</f>
        <v>0</v>
      </c>
      <c r="AT81" s="91">
        <f>ROUND(SUM(AV81:AW81),2)</f>
        <v>0</v>
      </c>
      <c r="AU81" s="92">
        <f>ROUND(SUM(AU82:AU84),5)</f>
        <v>0</v>
      </c>
      <c r="AV81" s="91">
        <f>ROUND(AZ81*L31,2)</f>
        <v>0</v>
      </c>
      <c r="AW81" s="91">
        <f>ROUND(BA81*L32,2)</f>
        <v>0</v>
      </c>
      <c r="AX81" s="91">
        <f>ROUND(BB81*L31,2)</f>
        <v>0</v>
      </c>
      <c r="AY81" s="91">
        <f>ROUND(BC81*L32,2)</f>
        <v>0</v>
      </c>
      <c r="AZ81" s="91">
        <f>ROUND(SUM(AZ82:AZ84),2)</f>
        <v>0</v>
      </c>
      <c r="BA81" s="91">
        <f>ROUND(SUM(BA82:BA84),2)</f>
        <v>0</v>
      </c>
      <c r="BB81" s="91">
        <f>ROUND(SUM(BB82:BB84),2)</f>
        <v>0</v>
      </c>
      <c r="BC81" s="91">
        <f>ROUND(SUM(BC82:BC84),2)</f>
        <v>0</v>
      </c>
      <c r="BD81" s="93">
        <f>ROUND(SUM(BD82:BD84),2)</f>
        <v>0</v>
      </c>
      <c r="BS81" s="94" t="s">
        <v>75</v>
      </c>
      <c r="BT81" s="94" t="s">
        <v>76</v>
      </c>
      <c r="BV81" s="94" t="s">
        <v>77</v>
      </c>
      <c r="BW81" s="94" t="s">
        <v>78</v>
      </c>
      <c r="BX81" s="94" t="s">
        <v>79</v>
      </c>
    </row>
    <row r="82" spans="1:89" s="100" customFormat="1" ht="31.5" customHeight="1" x14ac:dyDescent="0.3">
      <c r="A82" s="95" t="s">
        <v>80</v>
      </c>
      <c r="B82" s="96"/>
      <c r="C82" s="97"/>
      <c r="D82" s="198" t="s">
        <v>81</v>
      </c>
      <c r="E82" s="198"/>
      <c r="F82" s="198"/>
      <c r="G82" s="198"/>
      <c r="H82" s="198"/>
      <c r="I82" s="98"/>
      <c r="J82" s="198" t="s">
        <v>669</v>
      </c>
      <c r="K82" s="198"/>
      <c r="L82" s="198"/>
      <c r="M82" s="198"/>
      <c r="N82" s="198"/>
      <c r="O82" s="198"/>
      <c r="P82" s="198"/>
      <c r="Q82" s="198"/>
      <c r="R82" s="198"/>
      <c r="S82" s="198"/>
      <c r="T82" s="198"/>
      <c r="U82" s="198"/>
      <c r="V82" s="198"/>
      <c r="W82" s="198"/>
      <c r="X82" s="198"/>
      <c r="Y82" s="198"/>
      <c r="Z82" s="198"/>
      <c r="AA82" s="198"/>
      <c r="AB82" s="198"/>
      <c r="AC82" s="198"/>
      <c r="AD82" s="198"/>
      <c r="AE82" s="198"/>
      <c r="AF82" s="198"/>
      <c r="AG82" s="199">
        <f>'1_1 - Oprávnený - Kultúrn...'!M30</f>
        <v>0</v>
      </c>
      <c r="AH82" s="199"/>
      <c r="AI82" s="199"/>
      <c r="AJ82" s="199"/>
      <c r="AK82" s="199"/>
      <c r="AL82" s="199"/>
      <c r="AM82" s="199"/>
      <c r="AN82" s="199">
        <f>SUM(AG82,AT82)</f>
        <v>0</v>
      </c>
      <c r="AO82" s="199"/>
      <c r="AP82" s="199"/>
      <c r="AQ82" s="99"/>
      <c r="AS82" s="101">
        <f>'1_1 - Oprávnený - Kultúrn...'!M28</f>
        <v>0</v>
      </c>
      <c r="AT82" s="102">
        <f>ROUND(SUM(AV82:AW82),2)</f>
        <v>0</v>
      </c>
      <c r="AU82" s="103">
        <f>'1_1 - Oprávnený - Kultúrn...'!W128</f>
        <v>0</v>
      </c>
      <c r="AV82" s="102">
        <f>'1_1 - Oprávnený - Kultúrn...'!M32</f>
        <v>0</v>
      </c>
      <c r="AW82" s="102">
        <f>'1_1 - Oprávnený - Kultúrn...'!M33</f>
        <v>0</v>
      </c>
      <c r="AX82" s="102">
        <f>'1_1 - Oprávnený - Kultúrn...'!M34</f>
        <v>0</v>
      </c>
      <c r="AY82" s="102">
        <f>'1_1 - Oprávnený - Kultúrn...'!M35</f>
        <v>0</v>
      </c>
      <c r="AZ82" s="102">
        <f>'1_1 - Oprávnený - Kultúrn...'!H32</f>
        <v>0</v>
      </c>
      <c r="BA82" s="102">
        <f>'1_1 - Oprávnený - Kultúrn...'!H33</f>
        <v>0</v>
      </c>
      <c r="BB82" s="102">
        <f>'1_1 - Oprávnený - Kultúrn...'!H34</f>
        <v>0</v>
      </c>
      <c r="BC82" s="102">
        <f>'1_1 - Oprávnený - Kultúrn...'!H35</f>
        <v>0</v>
      </c>
      <c r="BD82" s="104">
        <f>'1_1 - Oprávnený - Kultúrn...'!H36</f>
        <v>0</v>
      </c>
      <c r="BT82" s="105" t="s">
        <v>82</v>
      </c>
      <c r="BV82" s="105" t="s">
        <v>77</v>
      </c>
      <c r="BW82" s="105" t="s">
        <v>83</v>
      </c>
      <c r="BX82" s="105" t="s">
        <v>78</v>
      </c>
    </row>
    <row r="83" spans="1:89" s="100" customFormat="1" ht="31.5" customHeight="1" x14ac:dyDescent="0.3">
      <c r="A83" s="95" t="s">
        <v>80</v>
      </c>
      <c r="B83" s="96"/>
      <c r="C83" s="97"/>
      <c r="D83" s="198" t="s">
        <v>84</v>
      </c>
      <c r="E83" s="198"/>
      <c r="F83" s="198"/>
      <c r="G83" s="198"/>
      <c r="H83" s="198"/>
      <c r="I83" s="98"/>
      <c r="J83" s="198" t="s">
        <v>670</v>
      </c>
      <c r="K83" s="198"/>
      <c r="L83" s="198"/>
      <c r="M83" s="198"/>
      <c r="N83" s="198"/>
      <c r="O83" s="198"/>
      <c r="P83" s="198"/>
      <c r="Q83" s="198"/>
      <c r="R83" s="198"/>
      <c r="S83" s="198"/>
      <c r="T83" s="198"/>
      <c r="U83" s="198"/>
      <c r="V83" s="198"/>
      <c r="W83" s="198"/>
      <c r="X83" s="198"/>
      <c r="Y83" s="198"/>
      <c r="Z83" s="198"/>
      <c r="AA83" s="198"/>
      <c r="AB83" s="198"/>
      <c r="AC83" s="198"/>
      <c r="AD83" s="198"/>
      <c r="AE83" s="198"/>
      <c r="AF83" s="198"/>
      <c r="AG83" s="199">
        <f>'1_2 - Neoprávnený - Obecn...'!M30</f>
        <v>0</v>
      </c>
      <c r="AH83" s="199"/>
      <c r="AI83" s="199"/>
      <c r="AJ83" s="199"/>
      <c r="AK83" s="199"/>
      <c r="AL83" s="199"/>
      <c r="AM83" s="199"/>
      <c r="AN83" s="199">
        <f>SUM(AG83,AT83)</f>
        <v>0</v>
      </c>
      <c r="AO83" s="199"/>
      <c r="AP83" s="199"/>
      <c r="AQ83" s="99"/>
      <c r="AS83" s="101">
        <f>'1_2 - Neoprávnený - Obecn...'!M28</f>
        <v>0</v>
      </c>
      <c r="AT83" s="102">
        <f>ROUND(SUM(AV83:AW83),2)</f>
        <v>0</v>
      </c>
      <c r="AU83" s="103">
        <f>'1_2 - Neoprávnený - Obecn...'!W115</f>
        <v>0</v>
      </c>
      <c r="AV83" s="102">
        <f>'1_2 - Neoprávnený - Obecn...'!M32</f>
        <v>0</v>
      </c>
      <c r="AW83" s="102">
        <f>'1_2 - Neoprávnený - Obecn...'!M33</f>
        <v>0</v>
      </c>
      <c r="AX83" s="102">
        <f>'1_2 - Neoprávnený - Obecn...'!M34</f>
        <v>0</v>
      </c>
      <c r="AY83" s="102">
        <f>'1_2 - Neoprávnený - Obecn...'!M35</f>
        <v>0</v>
      </c>
      <c r="AZ83" s="102">
        <f>'1_2 - Neoprávnený - Obecn...'!H32</f>
        <v>0</v>
      </c>
      <c r="BA83" s="102">
        <f>'1_2 - Neoprávnený - Obecn...'!H33</f>
        <v>0</v>
      </c>
      <c r="BB83" s="102">
        <f>'1_2 - Neoprávnený - Obecn...'!H34</f>
        <v>0</v>
      </c>
      <c r="BC83" s="102">
        <f>'1_2 - Neoprávnený - Obecn...'!H35</f>
        <v>0</v>
      </c>
      <c r="BD83" s="104">
        <f>'1_2 - Neoprávnený - Obecn...'!H36</f>
        <v>0</v>
      </c>
      <c r="BT83" s="105" t="s">
        <v>82</v>
      </c>
      <c r="BV83" s="105" t="s">
        <v>77</v>
      </c>
      <c r="BW83" s="105" t="s">
        <v>85</v>
      </c>
      <c r="BX83" s="105" t="s">
        <v>78</v>
      </c>
    </row>
    <row r="84" spans="1:89" s="100" customFormat="1" ht="16.5" customHeight="1" x14ac:dyDescent="0.3">
      <c r="A84" s="95" t="s">
        <v>80</v>
      </c>
      <c r="B84" s="96"/>
      <c r="C84" s="97"/>
      <c r="D84" s="198" t="s">
        <v>86</v>
      </c>
      <c r="E84" s="198"/>
      <c r="F84" s="198"/>
      <c r="G84" s="198"/>
      <c r="H84" s="198"/>
      <c r="I84" s="98"/>
      <c r="J84" s="198" t="s">
        <v>87</v>
      </c>
      <c r="K84" s="198"/>
      <c r="L84" s="198"/>
      <c r="M84" s="198"/>
      <c r="N84" s="198"/>
      <c r="O84" s="198"/>
      <c r="P84" s="198"/>
      <c r="Q84" s="198"/>
      <c r="R84" s="198"/>
      <c r="S84" s="198"/>
      <c r="T84" s="198"/>
      <c r="U84" s="198"/>
      <c r="V84" s="198"/>
      <c r="W84" s="198"/>
      <c r="X84" s="198"/>
      <c r="Y84" s="198"/>
      <c r="Z84" s="198"/>
      <c r="AA84" s="198"/>
      <c r="AB84" s="198"/>
      <c r="AC84" s="198"/>
      <c r="AD84" s="198"/>
      <c r="AE84" s="198"/>
      <c r="AF84" s="198"/>
      <c r="AG84" s="199">
        <f>'4 - Sadové úpravy a spevn...'!M30</f>
        <v>0</v>
      </c>
      <c r="AH84" s="199"/>
      <c r="AI84" s="199"/>
      <c r="AJ84" s="199"/>
      <c r="AK84" s="199"/>
      <c r="AL84" s="199"/>
      <c r="AM84" s="199"/>
      <c r="AN84" s="199">
        <f>SUM(AG84,AT84)</f>
        <v>0</v>
      </c>
      <c r="AO84" s="199"/>
      <c r="AP84" s="199"/>
      <c r="AQ84" s="99"/>
      <c r="AS84" s="106">
        <f>'4 - Sadové úpravy a spevn...'!M28</f>
        <v>0</v>
      </c>
      <c r="AT84" s="107">
        <f>ROUND(SUM(AV84:AW84),2)</f>
        <v>0</v>
      </c>
      <c r="AU84" s="108">
        <f>'4 - Sadové úpravy a spevn...'!W117</f>
        <v>0</v>
      </c>
      <c r="AV84" s="107">
        <f>'4 - Sadové úpravy a spevn...'!M32</f>
        <v>0</v>
      </c>
      <c r="AW84" s="107">
        <f>'4 - Sadové úpravy a spevn...'!M33</f>
        <v>0</v>
      </c>
      <c r="AX84" s="107">
        <f>'4 - Sadové úpravy a spevn...'!M34</f>
        <v>0</v>
      </c>
      <c r="AY84" s="107">
        <f>'4 - Sadové úpravy a spevn...'!M35</f>
        <v>0</v>
      </c>
      <c r="AZ84" s="107">
        <f>'4 - Sadové úpravy a spevn...'!H32</f>
        <v>0</v>
      </c>
      <c r="BA84" s="107">
        <f>'4 - Sadové úpravy a spevn...'!H33</f>
        <v>0</v>
      </c>
      <c r="BB84" s="107">
        <f>'4 - Sadové úpravy a spevn...'!H34</f>
        <v>0</v>
      </c>
      <c r="BC84" s="107">
        <f>'4 - Sadové úpravy a spevn...'!H35</f>
        <v>0</v>
      </c>
      <c r="BD84" s="109">
        <f>'4 - Sadové úpravy a spevn...'!H36</f>
        <v>0</v>
      </c>
      <c r="BT84" s="105" t="s">
        <v>82</v>
      </c>
      <c r="BV84" s="105" t="s">
        <v>77</v>
      </c>
      <c r="BW84" s="105" t="s">
        <v>88</v>
      </c>
      <c r="BX84" s="105" t="s">
        <v>78</v>
      </c>
    </row>
    <row r="85" spans="1:89" x14ac:dyDescent="0.3">
      <c r="B85" s="26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27"/>
    </row>
    <row r="86" spans="1:89" s="39" customFormat="1" ht="30" customHeight="1" x14ac:dyDescent="0.3">
      <c r="B86" s="40"/>
      <c r="C86" s="88" t="s">
        <v>89</v>
      </c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197">
        <f>ROUND(SUM(AG87:AG90),2)</f>
        <v>0</v>
      </c>
      <c r="AH86" s="197"/>
      <c r="AI86" s="197"/>
      <c r="AJ86" s="197"/>
      <c r="AK86" s="197"/>
      <c r="AL86" s="197"/>
      <c r="AM86" s="197"/>
      <c r="AN86" s="197">
        <f>ROUND(SUM(AN87:AN90),2)</f>
        <v>0</v>
      </c>
      <c r="AO86" s="197"/>
      <c r="AP86" s="197"/>
      <c r="AQ86" s="42"/>
      <c r="AS86" s="84" t="s">
        <v>90</v>
      </c>
      <c r="AT86" s="85" t="s">
        <v>91</v>
      </c>
      <c r="AU86" s="85" t="s">
        <v>40</v>
      </c>
      <c r="AV86" s="86" t="s">
        <v>63</v>
      </c>
    </row>
    <row r="87" spans="1:89" s="39" customFormat="1" ht="19.899999999999999" customHeight="1" x14ac:dyDescent="0.3">
      <c r="B87" s="40"/>
      <c r="C87" s="41"/>
      <c r="D87" s="110" t="s">
        <v>92</v>
      </c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200">
        <f>ROUND(AG81*AS87,2)</f>
        <v>0</v>
      </c>
      <c r="AH87" s="200"/>
      <c r="AI87" s="200"/>
      <c r="AJ87" s="200"/>
      <c r="AK87" s="200"/>
      <c r="AL87" s="200"/>
      <c r="AM87" s="200"/>
      <c r="AN87" s="201">
        <f>ROUND(AG87+AV87,2)</f>
        <v>0</v>
      </c>
      <c r="AO87" s="201"/>
      <c r="AP87" s="201"/>
      <c r="AQ87" s="42"/>
      <c r="AS87" s="111">
        <v>0</v>
      </c>
      <c r="AT87" s="112" t="s">
        <v>93</v>
      </c>
      <c r="AU87" s="112" t="s">
        <v>41</v>
      </c>
      <c r="AV87" s="113">
        <f>ROUND(IF(AU87="základná",AG87*L31,IF(AU87="znížená",AG87*L32,0)),2)</f>
        <v>0</v>
      </c>
      <c r="BV87" s="22" t="s">
        <v>94</v>
      </c>
      <c r="BY87" s="114">
        <f>IF(AU87="základná",AV87,0)</f>
        <v>0</v>
      </c>
      <c r="BZ87" s="114">
        <f>IF(AU87="znížená",AV87,0)</f>
        <v>0</v>
      </c>
      <c r="CA87" s="114">
        <v>0</v>
      </c>
      <c r="CB87" s="114">
        <v>0</v>
      </c>
      <c r="CC87" s="114">
        <v>0</v>
      </c>
      <c r="CD87" s="114">
        <f>IF(AU87="základná",AG87,0)</f>
        <v>0</v>
      </c>
      <c r="CE87" s="114">
        <f>IF(AU87="znížená",AG87,0)</f>
        <v>0</v>
      </c>
      <c r="CF87" s="114">
        <f>IF(AU87="zákl. prenesená",AG87,0)</f>
        <v>0</v>
      </c>
      <c r="CG87" s="114">
        <f>IF(AU87="zníž. prenesená",AG87,0)</f>
        <v>0</v>
      </c>
      <c r="CH87" s="114">
        <f>IF(AU87="nulová",AG87,0)</f>
        <v>0</v>
      </c>
      <c r="CI87" s="22">
        <f>IF(AU87="základná",1,IF(AU87="znížená",2,IF(AU87="zákl. prenesená",4,IF(AU87="zníž. prenesená",5,3))))</f>
        <v>1</v>
      </c>
      <c r="CJ87" s="22">
        <f>IF(AT87="stavebná časť",1,IF(8894="investičná časť",2,3))</f>
        <v>1</v>
      </c>
      <c r="CK87" s="22" t="str">
        <f>IF(D87="Vyplň vlastné","","x")</f>
        <v>x</v>
      </c>
    </row>
    <row r="88" spans="1:89" s="39" customFormat="1" ht="19.899999999999999" customHeight="1" x14ac:dyDescent="0.3">
      <c r="B88" s="40"/>
      <c r="C88" s="41"/>
      <c r="D88" s="202" t="s">
        <v>95</v>
      </c>
      <c r="E88" s="202"/>
      <c r="F88" s="202"/>
      <c r="G88" s="202"/>
      <c r="H88" s="202"/>
      <c r="I88" s="202"/>
      <c r="J88" s="202"/>
      <c r="K88" s="202"/>
      <c r="L88" s="202"/>
      <c r="M88" s="202"/>
      <c r="N88" s="202"/>
      <c r="O88" s="202"/>
      <c r="P88" s="202"/>
      <c r="Q88" s="202"/>
      <c r="R88" s="202"/>
      <c r="S88" s="202"/>
      <c r="T88" s="202"/>
      <c r="U88" s="202"/>
      <c r="V88" s="202"/>
      <c r="W88" s="202"/>
      <c r="X88" s="202"/>
      <c r="Y88" s="202"/>
      <c r="Z88" s="202"/>
      <c r="AA88" s="202"/>
      <c r="AB88" s="202"/>
      <c r="AC88" s="41"/>
      <c r="AD88" s="41"/>
      <c r="AE88" s="41"/>
      <c r="AF88" s="41"/>
      <c r="AG88" s="200">
        <f>AG81*AS88</f>
        <v>0</v>
      </c>
      <c r="AH88" s="200"/>
      <c r="AI88" s="200"/>
      <c r="AJ88" s="200"/>
      <c r="AK88" s="200"/>
      <c r="AL88" s="200"/>
      <c r="AM88" s="200"/>
      <c r="AN88" s="201">
        <f>AG88+AV88</f>
        <v>0</v>
      </c>
      <c r="AO88" s="201"/>
      <c r="AP88" s="201"/>
      <c r="AQ88" s="42"/>
      <c r="AS88" s="115">
        <v>0</v>
      </c>
      <c r="AT88" s="116" t="s">
        <v>93</v>
      </c>
      <c r="AU88" s="116" t="s">
        <v>41</v>
      </c>
      <c r="AV88" s="117">
        <f>ROUND(IF(AU88="nulová",0,IF(OR(AU88="základná",AU88="zákl. prenesená"),AG88*L31,AG88*L32)),2)</f>
        <v>0</v>
      </c>
      <c r="BV88" s="22" t="s">
        <v>96</v>
      </c>
      <c r="BY88" s="114">
        <f>IF(AU88="základná",AV88,0)</f>
        <v>0</v>
      </c>
      <c r="BZ88" s="114">
        <f>IF(AU88="znížená",AV88,0)</f>
        <v>0</v>
      </c>
      <c r="CA88" s="114">
        <f>IF(AU88="zákl. prenesená",AV88,0)</f>
        <v>0</v>
      </c>
      <c r="CB88" s="114">
        <f>IF(AU88="zníž. prenesená",AV88,0)</f>
        <v>0</v>
      </c>
      <c r="CC88" s="114">
        <f>IF(AU88="nulová",AV88,0)</f>
        <v>0</v>
      </c>
      <c r="CD88" s="114">
        <f>IF(AU88="základná",AG88,0)</f>
        <v>0</v>
      </c>
      <c r="CE88" s="114">
        <f>IF(AU88="znížená",AG88,0)</f>
        <v>0</v>
      </c>
      <c r="CF88" s="114">
        <f>IF(AU88="zákl. prenesená",AG88,0)</f>
        <v>0</v>
      </c>
      <c r="CG88" s="114">
        <f>IF(AU88="zníž. prenesená",AG88,0)</f>
        <v>0</v>
      </c>
      <c r="CH88" s="114">
        <f>IF(AU88="nulová",AG88,0)</f>
        <v>0</v>
      </c>
      <c r="CI88" s="22">
        <f>IF(AU88="základná",1,IF(AU88="znížená",2,IF(AU88="zákl. prenesená",4,IF(AU88="zníž. prenesená",5,3))))</f>
        <v>1</v>
      </c>
      <c r="CJ88" s="22">
        <f>IF(AT88="stavebná časť",1,IF(8895="investičná časť",2,3))</f>
        <v>1</v>
      </c>
      <c r="CK88" s="22" t="str">
        <f>IF(D88="Vyplň vlastné","","x")</f>
        <v/>
      </c>
    </row>
    <row r="89" spans="1:89" s="39" customFormat="1" ht="19.899999999999999" customHeight="1" x14ac:dyDescent="0.3">
      <c r="B89" s="40"/>
      <c r="C89" s="41"/>
      <c r="D89" s="202" t="s">
        <v>95</v>
      </c>
      <c r="E89" s="202"/>
      <c r="F89" s="202"/>
      <c r="G89" s="202"/>
      <c r="H89" s="202"/>
      <c r="I89" s="202"/>
      <c r="J89" s="202"/>
      <c r="K89" s="202"/>
      <c r="L89" s="202"/>
      <c r="M89" s="202"/>
      <c r="N89" s="202"/>
      <c r="O89" s="202"/>
      <c r="P89" s="202"/>
      <c r="Q89" s="202"/>
      <c r="R89" s="202"/>
      <c r="S89" s="202"/>
      <c r="T89" s="202"/>
      <c r="U89" s="202"/>
      <c r="V89" s="202"/>
      <c r="W89" s="202"/>
      <c r="X89" s="202"/>
      <c r="Y89" s="202"/>
      <c r="Z89" s="202"/>
      <c r="AA89" s="202"/>
      <c r="AB89" s="202"/>
      <c r="AC89" s="41"/>
      <c r="AD89" s="41"/>
      <c r="AE89" s="41"/>
      <c r="AF89" s="41"/>
      <c r="AG89" s="200">
        <f>AG81*AS89</f>
        <v>0</v>
      </c>
      <c r="AH89" s="200"/>
      <c r="AI89" s="200"/>
      <c r="AJ89" s="200"/>
      <c r="AK89" s="200"/>
      <c r="AL89" s="200"/>
      <c r="AM89" s="200"/>
      <c r="AN89" s="201">
        <f>AG89+AV89</f>
        <v>0</v>
      </c>
      <c r="AO89" s="201"/>
      <c r="AP89" s="201"/>
      <c r="AQ89" s="42"/>
      <c r="AS89" s="115">
        <v>0</v>
      </c>
      <c r="AT89" s="116" t="s">
        <v>93</v>
      </c>
      <c r="AU89" s="116" t="s">
        <v>41</v>
      </c>
      <c r="AV89" s="117">
        <f>ROUND(IF(AU89="nulová",0,IF(OR(AU89="základná",AU89="zákl. prenesená"),AG89*L31,AG89*L32)),2)</f>
        <v>0</v>
      </c>
      <c r="BV89" s="22" t="s">
        <v>96</v>
      </c>
      <c r="BY89" s="114">
        <f>IF(AU89="základná",AV89,0)</f>
        <v>0</v>
      </c>
      <c r="BZ89" s="114">
        <f>IF(AU89="znížená",AV89,0)</f>
        <v>0</v>
      </c>
      <c r="CA89" s="114">
        <f>IF(AU89="zákl. prenesená",AV89,0)</f>
        <v>0</v>
      </c>
      <c r="CB89" s="114">
        <f>IF(AU89="zníž. prenesená",AV89,0)</f>
        <v>0</v>
      </c>
      <c r="CC89" s="114">
        <f>IF(AU89="nulová",AV89,0)</f>
        <v>0</v>
      </c>
      <c r="CD89" s="114">
        <f>IF(AU89="základná",AG89,0)</f>
        <v>0</v>
      </c>
      <c r="CE89" s="114">
        <f>IF(AU89="znížená",AG89,0)</f>
        <v>0</v>
      </c>
      <c r="CF89" s="114">
        <f>IF(AU89="zákl. prenesená",AG89,0)</f>
        <v>0</v>
      </c>
      <c r="CG89" s="114">
        <f>IF(AU89="zníž. prenesená",AG89,0)</f>
        <v>0</v>
      </c>
      <c r="CH89" s="114">
        <f>IF(AU89="nulová",AG89,0)</f>
        <v>0</v>
      </c>
      <c r="CI89" s="22">
        <f>IF(AU89="základná",1,IF(AU89="znížená",2,IF(AU89="zákl. prenesená",4,IF(AU89="zníž. prenesená",5,3))))</f>
        <v>1</v>
      </c>
      <c r="CJ89" s="22">
        <f>IF(AT89="stavebná časť",1,IF(8896="investičná časť",2,3))</f>
        <v>1</v>
      </c>
      <c r="CK89" s="22" t="str">
        <f>IF(D89="Vyplň vlastné","","x")</f>
        <v/>
      </c>
    </row>
    <row r="90" spans="1:89" s="39" customFormat="1" ht="19.899999999999999" customHeight="1" x14ac:dyDescent="0.3">
      <c r="B90" s="40"/>
      <c r="C90" s="41"/>
      <c r="D90" s="202" t="s">
        <v>95</v>
      </c>
      <c r="E90" s="202"/>
      <c r="F90" s="202"/>
      <c r="G90" s="202"/>
      <c r="H90" s="202"/>
      <c r="I90" s="202"/>
      <c r="J90" s="202"/>
      <c r="K90" s="202"/>
      <c r="L90" s="202"/>
      <c r="M90" s="202"/>
      <c r="N90" s="202"/>
      <c r="O90" s="202"/>
      <c r="P90" s="202"/>
      <c r="Q90" s="202"/>
      <c r="R90" s="202"/>
      <c r="S90" s="202"/>
      <c r="T90" s="202"/>
      <c r="U90" s="202"/>
      <c r="V90" s="202"/>
      <c r="W90" s="202"/>
      <c r="X90" s="202"/>
      <c r="Y90" s="202"/>
      <c r="Z90" s="202"/>
      <c r="AA90" s="202"/>
      <c r="AB90" s="202"/>
      <c r="AC90" s="41"/>
      <c r="AD90" s="41"/>
      <c r="AE90" s="41"/>
      <c r="AF90" s="41"/>
      <c r="AG90" s="200">
        <f>AG81*AS90</f>
        <v>0</v>
      </c>
      <c r="AH90" s="200"/>
      <c r="AI90" s="200"/>
      <c r="AJ90" s="200"/>
      <c r="AK90" s="200"/>
      <c r="AL90" s="200"/>
      <c r="AM90" s="200"/>
      <c r="AN90" s="201">
        <f>AG90+AV90</f>
        <v>0</v>
      </c>
      <c r="AO90" s="201"/>
      <c r="AP90" s="201"/>
      <c r="AQ90" s="42"/>
      <c r="AS90" s="118">
        <v>0</v>
      </c>
      <c r="AT90" s="119" t="s">
        <v>93</v>
      </c>
      <c r="AU90" s="119" t="s">
        <v>41</v>
      </c>
      <c r="AV90" s="120">
        <f>ROUND(IF(AU90="nulová",0,IF(OR(AU90="základná",AU90="zákl. prenesená"),AG90*L31,AG90*L32)),2)</f>
        <v>0</v>
      </c>
      <c r="BV90" s="22" t="s">
        <v>96</v>
      </c>
      <c r="BY90" s="114">
        <f>IF(AU90="základná",AV90,0)</f>
        <v>0</v>
      </c>
      <c r="BZ90" s="114">
        <f>IF(AU90="znížená",AV90,0)</f>
        <v>0</v>
      </c>
      <c r="CA90" s="114">
        <f>IF(AU90="zákl. prenesená",AV90,0)</f>
        <v>0</v>
      </c>
      <c r="CB90" s="114">
        <f>IF(AU90="zníž. prenesená",AV90,0)</f>
        <v>0</v>
      </c>
      <c r="CC90" s="114">
        <f>IF(AU90="nulová",AV90,0)</f>
        <v>0</v>
      </c>
      <c r="CD90" s="114">
        <f>IF(AU90="základná",AG90,0)</f>
        <v>0</v>
      </c>
      <c r="CE90" s="114">
        <f>IF(AU90="znížená",AG90,0)</f>
        <v>0</v>
      </c>
      <c r="CF90" s="114">
        <f>IF(AU90="zákl. prenesená",AG90,0)</f>
        <v>0</v>
      </c>
      <c r="CG90" s="114">
        <f>IF(AU90="zníž. prenesená",AG90,0)</f>
        <v>0</v>
      </c>
      <c r="CH90" s="114">
        <f>IF(AU90="nulová",AG90,0)</f>
        <v>0</v>
      </c>
      <c r="CI90" s="22">
        <f>IF(AU90="základná",1,IF(AU90="znížená",2,IF(AU90="zákl. prenesená",4,IF(AU90="zníž. prenesená",5,3))))</f>
        <v>1</v>
      </c>
      <c r="CJ90" s="22">
        <f>IF(AT90="stavebná časť",1,IF(8897="investičná časť",2,3))</f>
        <v>1</v>
      </c>
      <c r="CK90" s="22" t="str">
        <f>IF(D90="Vyplň vlastné","","x")</f>
        <v/>
      </c>
    </row>
    <row r="91" spans="1:89" s="39" customFormat="1" ht="10.9" customHeight="1" x14ac:dyDescent="0.3"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2"/>
    </row>
    <row r="92" spans="1:89" s="39" customFormat="1" ht="30" customHeight="1" x14ac:dyDescent="0.3">
      <c r="B92" s="40"/>
      <c r="C92" s="121" t="s">
        <v>97</v>
      </c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122"/>
      <c r="Q92" s="122"/>
      <c r="R92" s="122"/>
      <c r="S92" s="122"/>
      <c r="T92" s="122"/>
      <c r="U92" s="122"/>
      <c r="V92" s="122"/>
      <c r="W92" s="122"/>
      <c r="X92" s="122"/>
      <c r="Y92" s="122"/>
      <c r="Z92" s="122"/>
      <c r="AA92" s="122"/>
      <c r="AB92" s="122"/>
      <c r="AC92" s="122"/>
      <c r="AD92" s="122"/>
      <c r="AE92" s="122"/>
      <c r="AF92" s="122"/>
      <c r="AG92" s="203">
        <f>ROUND(AG81+AG86,2)</f>
        <v>0</v>
      </c>
      <c r="AH92" s="203"/>
      <c r="AI92" s="203"/>
      <c r="AJ92" s="203"/>
      <c r="AK92" s="203"/>
      <c r="AL92" s="203"/>
      <c r="AM92" s="203"/>
      <c r="AN92" s="203">
        <f>AN81+AN86</f>
        <v>0</v>
      </c>
      <c r="AO92" s="203"/>
      <c r="AP92" s="203"/>
      <c r="AQ92" s="42"/>
    </row>
    <row r="93" spans="1:89" s="39" customFormat="1" ht="6.95" customHeight="1" x14ac:dyDescent="0.3">
      <c r="B93" s="65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7"/>
    </row>
  </sheetData>
  <mergeCells count="66">
    <mergeCell ref="AG92:AM92"/>
    <mergeCell ref="AN92:AP92"/>
    <mergeCell ref="D89:AB89"/>
    <mergeCell ref="AG89:AM89"/>
    <mergeCell ref="AN89:AP89"/>
    <mergeCell ref="D90:AB90"/>
    <mergeCell ref="AG90:AM90"/>
    <mergeCell ref="AN90:AP90"/>
    <mergeCell ref="AG87:AM87"/>
    <mergeCell ref="AN87:AP87"/>
    <mergeCell ref="D88:AB88"/>
    <mergeCell ref="AG88:AM88"/>
    <mergeCell ref="AN88:AP88"/>
    <mergeCell ref="D84:H84"/>
    <mergeCell ref="J84:AF84"/>
    <mergeCell ref="AG84:AM84"/>
    <mergeCell ref="AN84:AP84"/>
    <mergeCell ref="AG86:AM86"/>
    <mergeCell ref="AN86:AP86"/>
    <mergeCell ref="D82:H82"/>
    <mergeCell ref="J82:AF82"/>
    <mergeCell ref="AG82:AM82"/>
    <mergeCell ref="AN82:AP82"/>
    <mergeCell ref="D83:H83"/>
    <mergeCell ref="J83:AF83"/>
    <mergeCell ref="AG83:AM83"/>
    <mergeCell ref="AN83:AP83"/>
    <mergeCell ref="C79:G79"/>
    <mergeCell ref="I79:AF79"/>
    <mergeCell ref="AG79:AM79"/>
    <mergeCell ref="AN79:AP79"/>
    <mergeCell ref="AG81:AM81"/>
    <mergeCell ref="AN81:AP81"/>
    <mergeCell ref="C70:AP70"/>
    <mergeCell ref="L72:AO72"/>
    <mergeCell ref="AM76:AP76"/>
    <mergeCell ref="AS76:AT78"/>
    <mergeCell ref="AM77:AP77"/>
    <mergeCell ref="L35:O35"/>
    <mergeCell ref="W35:AE35"/>
    <mergeCell ref="AK35:AO35"/>
    <mergeCell ref="X37:AB37"/>
    <mergeCell ref="AK37:AO37"/>
    <mergeCell ref="AK32:AO32"/>
    <mergeCell ref="L33:O33"/>
    <mergeCell ref="W33:AE33"/>
    <mergeCell ref="AK33:AO33"/>
    <mergeCell ref="L34:O34"/>
    <mergeCell ref="W34:AE34"/>
    <mergeCell ref="AK34:AO34"/>
    <mergeCell ref="C2:AP2"/>
    <mergeCell ref="AR2:BE2"/>
    <mergeCell ref="C4:AP4"/>
    <mergeCell ref="K5:AO5"/>
    <mergeCell ref="BE5:BE34"/>
    <mergeCell ref="K6:AO6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</mergeCells>
  <dataValidations count="2">
    <dataValidation type="list" allowBlank="1" showInputMessage="1" showErrorMessage="1" error="Povolené sú hodnoty základná, znížená, nulová." sqref="AU87:AU91">
      <formula1>"základná,znížená,nulová"</formula1>
      <formula2>0</formula2>
    </dataValidation>
    <dataValidation type="list" allowBlank="1" showInputMessage="1" showErrorMessage="1" error="Povolené sú hodnoty stavebná časť, technologická časť, investičná časť." sqref="AT87:AT91">
      <formula1>"stavebná časť,technologická časť,investičná časť"</formula1>
      <formula2>0</formula2>
    </dataValidation>
  </dataValidations>
  <hyperlinks>
    <hyperlink ref="K1" location="C2" display="1) Súhrnný list stavby"/>
    <hyperlink ref="W1" location="C87" display="2) Rekapitulácia objektov"/>
    <hyperlink ref="A82" location="'1_1 - Oprávnený - Kultúrn..!'!C2" display="/"/>
    <hyperlink ref="A83" location="'1_2 - Neoprávnený - Obecn..!'!C2" display="/"/>
    <hyperlink ref="A84" location="'4 - Sadové úpravy a spevn..!'!C2" display="/"/>
  </hyperlinks>
  <pageMargins left="0.58333333333333304" right="0.58333333333333304" top="0.5" bottom="0.46666666666666701" header="0.51180555555555496" footer="0"/>
  <pageSetup paperSize="9" firstPageNumber="0" fitToHeight="100" orientation="portrait" horizontalDpi="300" verticalDpi="300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246"/>
  <sheetViews>
    <sheetView showGridLines="0" zoomScaleNormal="100" workbookViewId="0">
      <pane ySplit="1" topLeftCell="A159" activePane="bottomLeft" state="frozen"/>
      <selection pane="bottomLeft" activeCell="AD230" sqref="AD230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32" max="43" width="8.5" customWidth="1"/>
    <col min="44" max="65" width="9.33203125" hidden="1" customWidth="1"/>
    <col min="66" max="1025" width="8.5" customWidth="1"/>
  </cols>
  <sheetData>
    <row r="1" spans="1:66" ht="21.95" customHeight="1" x14ac:dyDescent="0.3">
      <c r="A1" s="123"/>
      <c r="B1" s="16"/>
      <c r="C1" s="16"/>
      <c r="D1" s="17" t="s">
        <v>1</v>
      </c>
      <c r="E1" s="16"/>
      <c r="F1" s="18" t="s">
        <v>98</v>
      </c>
      <c r="G1" s="18"/>
      <c r="H1" s="204" t="s">
        <v>99</v>
      </c>
      <c r="I1" s="204"/>
      <c r="J1" s="204"/>
      <c r="K1" s="204"/>
      <c r="L1" s="18" t="s">
        <v>100</v>
      </c>
      <c r="M1" s="16"/>
      <c r="N1" s="16"/>
      <c r="O1" s="17" t="s">
        <v>101</v>
      </c>
      <c r="P1" s="16"/>
      <c r="Q1" s="16"/>
      <c r="R1" s="16"/>
      <c r="S1" s="18" t="s">
        <v>102</v>
      </c>
      <c r="T1" s="18"/>
      <c r="U1" s="123"/>
      <c r="V1" s="123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</row>
    <row r="2" spans="1:66" ht="36.950000000000003" customHeight="1" x14ac:dyDescent="0.3">
      <c r="C2" s="14" t="s">
        <v>6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S2" s="13" t="s">
        <v>7</v>
      </c>
      <c r="T2" s="13"/>
      <c r="U2" s="13"/>
      <c r="V2" s="13"/>
      <c r="W2" s="13"/>
      <c r="X2" s="13"/>
      <c r="Y2" s="13"/>
      <c r="Z2" s="13"/>
      <c r="AA2" s="13"/>
      <c r="AB2" s="13"/>
      <c r="AC2" s="13"/>
      <c r="AT2" s="22" t="s">
        <v>83</v>
      </c>
    </row>
    <row r="3" spans="1:66" ht="6.95" customHeight="1" x14ac:dyDescent="0.3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  <c r="AT3" s="22" t="s">
        <v>76</v>
      </c>
    </row>
    <row r="4" spans="1:66" ht="36.950000000000003" customHeight="1" x14ac:dyDescent="0.3">
      <c r="B4" s="26"/>
      <c r="C4" s="12" t="s">
        <v>103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27"/>
      <c r="T4" s="28" t="s">
        <v>11</v>
      </c>
      <c r="AT4" s="22" t="s">
        <v>5</v>
      </c>
    </row>
    <row r="5" spans="1:66" ht="6.95" customHeight="1" x14ac:dyDescent="0.3">
      <c r="B5" s="26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27"/>
    </row>
    <row r="6" spans="1:66" ht="25.5" customHeight="1" x14ac:dyDescent="0.3">
      <c r="B6" s="26"/>
      <c r="C6" s="30"/>
      <c r="D6" s="34" t="s">
        <v>17</v>
      </c>
      <c r="E6" s="30"/>
      <c r="F6" s="205" t="str">
        <f>'Rekapitulácia stavby'!K6</f>
        <v>Obnova objektu kultúrneho domu - Obec Veľká Hradná</v>
      </c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30"/>
      <c r="R6" s="27"/>
    </row>
    <row r="7" spans="1:66" s="39" customFormat="1" ht="32.85" customHeight="1" x14ac:dyDescent="0.3">
      <c r="B7" s="40"/>
      <c r="C7" s="41"/>
      <c r="D7" s="33" t="s">
        <v>104</v>
      </c>
      <c r="E7" s="41"/>
      <c r="F7" s="9" t="s">
        <v>671</v>
      </c>
      <c r="G7" s="9"/>
      <c r="H7" s="9"/>
      <c r="I7" s="9"/>
      <c r="J7" s="9"/>
      <c r="K7" s="9"/>
      <c r="L7" s="9"/>
      <c r="M7" s="9"/>
      <c r="N7" s="9"/>
      <c r="O7" s="9"/>
      <c r="P7" s="9"/>
      <c r="Q7" s="41"/>
      <c r="R7" s="42"/>
    </row>
    <row r="8" spans="1:66" s="39" customFormat="1" ht="14.45" customHeight="1" x14ac:dyDescent="0.3">
      <c r="B8" s="40"/>
      <c r="C8" s="41"/>
      <c r="D8" s="34" t="s">
        <v>19</v>
      </c>
      <c r="E8" s="41"/>
      <c r="F8" s="32" t="s">
        <v>35</v>
      </c>
      <c r="G8" s="41"/>
      <c r="H8" s="41"/>
      <c r="I8" s="41"/>
      <c r="J8" s="41"/>
      <c r="K8" s="41"/>
      <c r="L8" s="41"/>
      <c r="M8" s="34" t="s">
        <v>20</v>
      </c>
      <c r="N8" s="41"/>
      <c r="O8" s="32"/>
      <c r="P8" s="41"/>
      <c r="Q8" s="41"/>
      <c r="R8" s="42"/>
    </row>
    <row r="9" spans="1:66" s="39" customFormat="1" ht="14.45" customHeight="1" x14ac:dyDescent="0.3">
      <c r="B9" s="40"/>
      <c r="C9" s="41"/>
      <c r="D9" s="34" t="s">
        <v>21</v>
      </c>
      <c r="E9" s="41"/>
      <c r="F9" s="32" t="s">
        <v>22</v>
      </c>
      <c r="G9" s="41"/>
      <c r="H9" s="41"/>
      <c r="I9" s="41"/>
      <c r="J9" s="41"/>
      <c r="K9" s="41"/>
      <c r="L9" s="41"/>
      <c r="M9" s="34" t="s">
        <v>23</v>
      </c>
      <c r="N9" s="41"/>
      <c r="O9" s="206" t="str">
        <f>'Rekapitulácia stavby'!AN8</f>
        <v>2.10.2017</v>
      </c>
      <c r="P9" s="206"/>
      <c r="Q9" s="41"/>
      <c r="R9" s="42"/>
    </row>
    <row r="10" spans="1:66" s="39" customFormat="1" ht="10.9" customHeight="1" x14ac:dyDescent="0.3">
      <c r="B10" s="40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2"/>
    </row>
    <row r="11" spans="1:66" s="39" customFormat="1" ht="14.45" customHeight="1" x14ac:dyDescent="0.3">
      <c r="B11" s="40"/>
      <c r="C11" s="41"/>
      <c r="D11" s="34" t="s">
        <v>25</v>
      </c>
      <c r="E11" s="41"/>
      <c r="F11" s="41"/>
      <c r="G11" s="41"/>
      <c r="H11" s="41"/>
      <c r="I11" s="41"/>
      <c r="J11" s="41"/>
      <c r="K11" s="41"/>
      <c r="L11" s="41"/>
      <c r="M11" s="34" t="s">
        <v>26</v>
      </c>
      <c r="N11" s="41"/>
      <c r="O11" s="11"/>
      <c r="P11" s="11"/>
      <c r="Q11" s="41"/>
      <c r="R11" s="42"/>
    </row>
    <row r="12" spans="1:66" s="39" customFormat="1" ht="18" customHeight="1" x14ac:dyDescent="0.3">
      <c r="B12" s="40"/>
      <c r="C12" s="41"/>
      <c r="D12" s="41"/>
      <c r="E12" s="32" t="s">
        <v>27</v>
      </c>
      <c r="F12" s="41"/>
      <c r="G12" s="41"/>
      <c r="H12" s="41"/>
      <c r="I12" s="41"/>
      <c r="J12" s="41"/>
      <c r="K12" s="41"/>
      <c r="L12" s="41"/>
      <c r="M12" s="34" t="s">
        <v>28</v>
      </c>
      <c r="N12" s="41"/>
      <c r="O12" s="11"/>
      <c r="P12" s="11"/>
      <c r="Q12" s="41"/>
      <c r="R12" s="42"/>
    </row>
    <row r="13" spans="1:66" s="39" customFormat="1" ht="6.95" customHeight="1" x14ac:dyDescent="0.3">
      <c r="B13" s="40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2"/>
    </row>
    <row r="14" spans="1:66" s="39" customFormat="1" ht="14.45" customHeight="1" x14ac:dyDescent="0.3">
      <c r="B14" s="40"/>
      <c r="C14" s="41"/>
      <c r="D14" s="34" t="s">
        <v>29</v>
      </c>
      <c r="E14" s="41"/>
      <c r="F14" s="41"/>
      <c r="G14" s="41"/>
      <c r="H14" s="41"/>
      <c r="I14" s="41"/>
      <c r="J14" s="41"/>
      <c r="K14" s="41"/>
      <c r="L14" s="41"/>
      <c r="M14" s="34" t="s">
        <v>26</v>
      </c>
      <c r="N14" s="41"/>
      <c r="O14" s="207"/>
      <c r="P14" s="207"/>
      <c r="Q14" s="41"/>
      <c r="R14" s="42"/>
    </row>
    <row r="15" spans="1:66" s="39" customFormat="1" ht="18" customHeight="1" x14ac:dyDescent="0.3">
      <c r="B15" s="40"/>
      <c r="C15" s="41"/>
      <c r="D15" s="41"/>
      <c r="E15" s="207" t="s">
        <v>35</v>
      </c>
      <c r="F15" s="207"/>
      <c r="G15" s="207"/>
      <c r="H15" s="207"/>
      <c r="I15" s="207"/>
      <c r="J15" s="207"/>
      <c r="K15" s="207"/>
      <c r="L15" s="207"/>
      <c r="M15" s="34" t="s">
        <v>28</v>
      </c>
      <c r="N15" s="41"/>
      <c r="O15" s="207"/>
      <c r="P15" s="207"/>
      <c r="Q15" s="41"/>
      <c r="R15" s="42"/>
    </row>
    <row r="16" spans="1:66" s="39" customFormat="1" ht="6.95" customHeight="1" x14ac:dyDescent="0.3">
      <c r="B16" s="40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2"/>
    </row>
    <row r="17" spans="2:18" s="39" customFormat="1" ht="14.45" customHeight="1" x14ac:dyDescent="0.3">
      <c r="B17" s="40"/>
      <c r="C17" s="41"/>
      <c r="D17" s="34" t="s">
        <v>31</v>
      </c>
      <c r="E17" s="41"/>
      <c r="F17" s="41"/>
      <c r="G17" s="41"/>
      <c r="H17" s="41"/>
      <c r="I17" s="41"/>
      <c r="J17" s="41"/>
      <c r="K17" s="41"/>
      <c r="L17" s="41"/>
      <c r="M17" s="34" t="s">
        <v>26</v>
      </c>
      <c r="N17" s="41"/>
      <c r="O17" s="11"/>
      <c r="P17" s="11"/>
      <c r="Q17" s="41"/>
      <c r="R17" s="42"/>
    </row>
    <row r="18" spans="2:18" s="39" customFormat="1" ht="18" customHeight="1" x14ac:dyDescent="0.3">
      <c r="B18" s="40"/>
      <c r="C18" s="41"/>
      <c r="D18" s="41"/>
      <c r="E18" s="32" t="s">
        <v>32</v>
      </c>
      <c r="F18" s="41"/>
      <c r="G18" s="41"/>
      <c r="H18" s="41"/>
      <c r="I18" s="41"/>
      <c r="J18" s="41"/>
      <c r="K18" s="41"/>
      <c r="L18" s="41"/>
      <c r="M18" s="34" t="s">
        <v>28</v>
      </c>
      <c r="N18" s="41"/>
      <c r="O18" s="11"/>
      <c r="P18" s="11"/>
      <c r="Q18" s="41"/>
      <c r="R18" s="42"/>
    </row>
    <row r="19" spans="2:18" s="39" customFormat="1" ht="6.95" customHeight="1" x14ac:dyDescent="0.3">
      <c r="B19" s="40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2"/>
    </row>
    <row r="20" spans="2:18" s="39" customFormat="1" ht="14.45" customHeight="1" x14ac:dyDescent="0.3">
      <c r="B20" s="40"/>
      <c r="C20" s="41"/>
      <c r="D20" s="34" t="s">
        <v>34</v>
      </c>
      <c r="E20" s="41"/>
      <c r="F20" s="41"/>
      <c r="G20" s="41"/>
      <c r="H20" s="41"/>
      <c r="I20" s="41"/>
      <c r="J20" s="41"/>
      <c r="K20" s="41"/>
      <c r="L20" s="41"/>
      <c r="M20" s="34" t="s">
        <v>26</v>
      </c>
      <c r="N20" s="41"/>
      <c r="O20" s="11" t="str">
        <f>IF('Rekapitulácia stavby'!AN19="","",'Rekapitulácia stavby'!AN19)</f>
        <v/>
      </c>
      <c r="P20" s="11"/>
      <c r="Q20" s="41"/>
      <c r="R20" s="42"/>
    </row>
    <row r="21" spans="2:18" s="39" customFormat="1" ht="18" customHeight="1" x14ac:dyDescent="0.3">
      <c r="B21" s="40"/>
      <c r="C21" s="41"/>
      <c r="D21" s="41"/>
      <c r="E21" s="32" t="str">
        <f>IF('Rekapitulácia stavby'!E20="","",'Rekapitulácia stavby'!E20)</f>
        <v xml:space="preserve"> </v>
      </c>
      <c r="F21" s="41"/>
      <c r="G21" s="41"/>
      <c r="H21" s="41"/>
      <c r="I21" s="41"/>
      <c r="J21" s="41"/>
      <c r="K21" s="41"/>
      <c r="L21" s="41"/>
      <c r="M21" s="34" t="s">
        <v>28</v>
      </c>
      <c r="N21" s="41"/>
      <c r="O21" s="11" t="str">
        <f>IF('Rekapitulácia stavby'!AN20="","",'Rekapitulácia stavby'!AN20)</f>
        <v/>
      </c>
      <c r="P21" s="11"/>
      <c r="Q21" s="41"/>
      <c r="R21" s="42"/>
    </row>
    <row r="22" spans="2:18" s="39" customFormat="1" ht="6.95" customHeight="1" x14ac:dyDescent="0.3">
      <c r="B22" s="40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2"/>
    </row>
    <row r="23" spans="2:18" s="39" customFormat="1" ht="14.45" customHeight="1" x14ac:dyDescent="0.3">
      <c r="B23" s="40"/>
      <c r="C23" s="41"/>
      <c r="D23" s="34" t="s">
        <v>36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2"/>
    </row>
    <row r="24" spans="2:18" s="39" customFormat="1" ht="16.5" customHeight="1" x14ac:dyDescent="0.3">
      <c r="B24" s="40"/>
      <c r="C24" s="41"/>
      <c r="D24" s="41"/>
      <c r="E24" s="7"/>
      <c r="F24" s="7"/>
      <c r="G24" s="7"/>
      <c r="H24" s="7"/>
      <c r="I24" s="7"/>
      <c r="J24" s="7"/>
      <c r="K24" s="7"/>
      <c r="L24" s="7"/>
      <c r="M24" s="41"/>
      <c r="N24" s="41"/>
      <c r="O24" s="41"/>
      <c r="P24" s="41"/>
      <c r="Q24" s="41"/>
      <c r="R24" s="42"/>
    </row>
    <row r="25" spans="2:18" s="39" customFormat="1" ht="6.95" customHeight="1" x14ac:dyDescent="0.3"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2"/>
    </row>
    <row r="26" spans="2:18" s="39" customFormat="1" ht="6.95" customHeight="1" x14ac:dyDescent="0.3">
      <c r="B26" s="40"/>
      <c r="C26" s="41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41"/>
      <c r="R26" s="42"/>
    </row>
    <row r="27" spans="2:18" s="39" customFormat="1" ht="14.45" customHeight="1" x14ac:dyDescent="0.3">
      <c r="B27" s="40"/>
      <c r="C27" s="41"/>
      <c r="D27" s="124" t="s">
        <v>105</v>
      </c>
      <c r="E27" s="41"/>
      <c r="F27" s="41"/>
      <c r="G27" s="41"/>
      <c r="H27" s="41"/>
      <c r="I27" s="41"/>
      <c r="J27" s="41"/>
      <c r="K27" s="41"/>
      <c r="L27" s="41"/>
      <c r="M27" s="6">
        <f>N81</f>
        <v>0</v>
      </c>
      <c r="N27" s="6"/>
      <c r="O27" s="6"/>
      <c r="P27" s="6"/>
      <c r="Q27" s="41"/>
      <c r="R27" s="42"/>
    </row>
    <row r="28" spans="2:18" s="39" customFormat="1" ht="14.45" customHeight="1" x14ac:dyDescent="0.3">
      <c r="B28" s="40"/>
      <c r="C28" s="41"/>
      <c r="D28" s="38" t="s">
        <v>92</v>
      </c>
      <c r="E28" s="41"/>
      <c r="F28" s="41"/>
      <c r="G28" s="41"/>
      <c r="H28" s="41"/>
      <c r="I28" s="41"/>
      <c r="J28" s="41"/>
      <c r="K28" s="41"/>
      <c r="L28" s="41"/>
      <c r="M28" s="6">
        <f>N103</f>
        <v>0</v>
      </c>
      <c r="N28" s="6"/>
      <c r="O28" s="6"/>
      <c r="P28" s="6"/>
      <c r="Q28" s="41"/>
      <c r="R28" s="42"/>
    </row>
    <row r="29" spans="2:18" s="39" customFormat="1" ht="6.95" customHeight="1" x14ac:dyDescent="0.3">
      <c r="B29" s="40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2"/>
    </row>
    <row r="30" spans="2:18" s="39" customFormat="1" ht="25.5" customHeight="1" x14ac:dyDescent="0.3">
      <c r="B30" s="40"/>
      <c r="C30" s="41"/>
      <c r="D30" s="125" t="s">
        <v>39</v>
      </c>
      <c r="E30" s="41"/>
      <c r="F30" s="41"/>
      <c r="G30" s="41"/>
      <c r="H30" s="41"/>
      <c r="I30" s="41"/>
      <c r="J30" s="41"/>
      <c r="K30" s="41"/>
      <c r="L30" s="41"/>
      <c r="M30" s="208">
        <f>ROUND(M27+M28,2)</f>
        <v>0</v>
      </c>
      <c r="N30" s="208"/>
      <c r="O30" s="208"/>
      <c r="P30" s="208"/>
      <c r="Q30" s="41"/>
      <c r="R30" s="42"/>
    </row>
    <row r="31" spans="2:18" s="39" customFormat="1" ht="6.95" customHeight="1" x14ac:dyDescent="0.3">
      <c r="B31" s="40"/>
      <c r="C31" s="41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41"/>
      <c r="R31" s="42"/>
    </row>
    <row r="32" spans="2:18" s="39" customFormat="1" ht="14.45" customHeight="1" x14ac:dyDescent="0.3">
      <c r="B32" s="40"/>
      <c r="C32" s="41"/>
      <c r="D32" s="48" t="s">
        <v>40</v>
      </c>
      <c r="E32" s="48" t="s">
        <v>41</v>
      </c>
      <c r="F32" s="49">
        <v>0.2</v>
      </c>
      <c r="G32" s="126" t="s">
        <v>42</v>
      </c>
      <c r="H32" s="209">
        <f>ROUND((((SUM(BE103:BE110)+SUM(BE128:BE239))+SUM(BE241:BE245))),2)</f>
        <v>0</v>
      </c>
      <c r="I32" s="209"/>
      <c r="J32" s="209"/>
      <c r="K32" s="41"/>
      <c r="L32" s="41"/>
      <c r="M32" s="209">
        <f>ROUND(((ROUND((SUM(BE103:BE110)+SUM(BE128:BE239)), 2)*F32)+SUM(BE241:BE245)*F32),2)</f>
        <v>0</v>
      </c>
      <c r="N32" s="209"/>
      <c r="O32" s="209"/>
      <c r="P32" s="209"/>
      <c r="Q32" s="41"/>
      <c r="R32" s="42"/>
    </row>
    <row r="33" spans="2:18" s="39" customFormat="1" ht="14.45" customHeight="1" x14ac:dyDescent="0.3">
      <c r="B33" s="40"/>
      <c r="C33" s="41"/>
      <c r="D33" s="41"/>
      <c r="E33" s="48" t="s">
        <v>43</v>
      </c>
      <c r="F33" s="49">
        <v>0.2</v>
      </c>
      <c r="G33" s="126" t="s">
        <v>42</v>
      </c>
      <c r="H33" s="209">
        <f>ROUND((((SUM(BF103:BF110)+SUM(BF128:BF239))+SUM(BF241:BF245))),2)</f>
        <v>0</v>
      </c>
      <c r="I33" s="209"/>
      <c r="J33" s="209"/>
      <c r="K33" s="41"/>
      <c r="L33" s="41"/>
      <c r="M33" s="209">
        <f>ROUND(((ROUND((SUM(BF103:BF110)+SUM(BF128:BF239)), 2)*F33)+SUM(BF241:BF245)*F33),2)</f>
        <v>0</v>
      </c>
      <c r="N33" s="209"/>
      <c r="O33" s="209"/>
      <c r="P33" s="209"/>
      <c r="Q33" s="41"/>
      <c r="R33" s="42"/>
    </row>
    <row r="34" spans="2:18" s="39" customFormat="1" ht="14.45" hidden="1" customHeight="1" x14ac:dyDescent="0.3">
      <c r="B34" s="40"/>
      <c r="C34" s="41"/>
      <c r="D34" s="41"/>
      <c r="E34" s="48" t="s">
        <v>44</v>
      </c>
      <c r="F34" s="49">
        <v>0.2</v>
      </c>
      <c r="G34" s="126" t="s">
        <v>42</v>
      </c>
      <c r="H34" s="209">
        <f>ROUND((((SUM(BG103:BG110)+SUM(BG128:BG239))+SUM(BG241:BG245))),2)</f>
        <v>0</v>
      </c>
      <c r="I34" s="209"/>
      <c r="J34" s="209"/>
      <c r="K34" s="41"/>
      <c r="L34" s="41"/>
      <c r="M34" s="209">
        <v>0</v>
      </c>
      <c r="N34" s="209"/>
      <c r="O34" s="209"/>
      <c r="P34" s="209"/>
      <c r="Q34" s="41"/>
      <c r="R34" s="42"/>
    </row>
    <row r="35" spans="2:18" s="39" customFormat="1" ht="14.45" hidden="1" customHeight="1" x14ac:dyDescent="0.3">
      <c r="B35" s="40"/>
      <c r="C35" s="41"/>
      <c r="D35" s="41"/>
      <c r="E35" s="48" t="s">
        <v>45</v>
      </c>
      <c r="F35" s="49">
        <v>0.2</v>
      </c>
      <c r="G35" s="126" t="s">
        <v>42</v>
      </c>
      <c r="H35" s="209">
        <f>ROUND((((SUM(BH103:BH110)+SUM(BH128:BH239))+SUM(BH241:BH245))),2)</f>
        <v>0</v>
      </c>
      <c r="I35" s="209"/>
      <c r="J35" s="209"/>
      <c r="K35" s="41"/>
      <c r="L35" s="41"/>
      <c r="M35" s="209">
        <v>0</v>
      </c>
      <c r="N35" s="209"/>
      <c r="O35" s="209"/>
      <c r="P35" s="209"/>
      <c r="Q35" s="41"/>
      <c r="R35" s="42"/>
    </row>
    <row r="36" spans="2:18" s="39" customFormat="1" ht="14.45" hidden="1" customHeight="1" x14ac:dyDescent="0.3">
      <c r="B36" s="40"/>
      <c r="C36" s="41"/>
      <c r="D36" s="41"/>
      <c r="E36" s="48" t="s">
        <v>46</v>
      </c>
      <c r="F36" s="49">
        <v>0</v>
      </c>
      <c r="G36" s="126" t="s">
        <v>42</v>
      </c>
      <c r="H36" s="209">
        <f>ROUND((((SUM(BI103:BI110)+SUM(BI128:BI239))+SUM(BI241:BI245))),2)</f>
        <v>0</v>
      </c>
      <c r="I36" s="209"/>
      <c r="J36" s="209"/>
      <c r="K36" s="41"/>
      <c r="L36" s="41"/>
      <c r="M36" s="209">
        <v>0</v>
      </c>
      <c r="N36" s="209"/>
      <c r="O36" s="209"/>
      <c r="P36" s="209"/>
      <c r="Q36" s="41"/>
      <c r="R36" s="42"/>
    </row>
    <row r="37" spans="2:18" s="39" customFormat="1" ht="6.95" customHeight="1" x14ac:dyDescent="0.3"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2"/>
    </row>
    <row r="38" spans="2:18" s="39" customFormat="1" ht="25.5" customHeight="1" x14ac:dyDescent="0.3">
      <c r="B38" s="40"/>
      <c r="C38" s="122"/>
      <c r="D38" s="127" t="s">
        <v>47</v>
      </c>
      <c r="E38" s="83"/>
      <c r="F38" s="83"/>
      <c r="G38" s="128" t="s">
        <v>48</v>
      </c>
      <c r="H38" s="129" t="s">
        <v>49</v>
      </c>
      <c r="I38" s="83"/>
      <c r="J38" s="83"/>
      <c r="K38" s="83"/>
      <c r="L38" s="210">
        <f>SUM(M30:M36)</f>
        <v>0</v>
      </c>
      <c r="M38" s="210"/>
      <c r="N38" s="210"/>
      <c r="O38" s="210"/>
      <c r="P38" s="210"/>
      <c r="Q38" s="122"/>
      <c r="R38" s="42"/>
    </row>
    <row r="39" spans="2:18" s="39" customFormat="1" ht="14.45" customHeight="1" x14ac:dyDescent="0.3">
      <c r="B39" s="40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2"/>
    </row>
    <row r="40" spans="2:18" s="39" customFormat="1" ht="14.45" customHeight="1" x14ac:dyDescent="0.3">
      <c r="B40" s="40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2"/>
    </row>
    <row r="41" spans="2:18" x14ac:dyDescent="0.3">
      <c r="B41" s="26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27"/>
    </row>
    <row r="42" spans="2:18" x14ac:dyDescent="0.3">
      <c r="B42" s="26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27"/>
    </row>
    <row r="43" spans="2:18" s="39" customFormat="1" ht="15" x14ac:dyDescent="0.3">
      <c r="B43" s="40"/>
      <c r="C43" s="41"/>
      <c r="D43" s="56" t="s">
        <v>50</v>
      </c>
      <c r="E43" s="57"/>
      <c r="F43" s="57"/>
      <c r="G43" s="57"/>
      <c r="H43" s="58"/>
      <c r="I43" s="41"/>
      <c r="J43" s="56" t="s">
        <v>51</v>
      </c>
      <c r="K43" s="57"/>
      <c r="L43" s="57"/>
      <c r="M43" s="57"/>
      <c r="N43" s="57"/>
      <c r="O43" s="57"/>
      <c r="P43" s="58"/>
      <c r="Q43" s="41"/>
      <c r="R43" s="42"/>
    </row>
    <row r="44" spans="2:18" x14ac:dyDescent="0.3">
      <c r="B44" s="26"/>
      <c r="C44" s="30"/>
      <c r="D44" s="59"/>
      <c r="E44" s="30"/>
      <c r="F44" s="30"/>
      <c r="G44" s="30"/>
      <c r="H44" s="60"/>
      <c r="I44" s="30"/>
      <c r="J44" s="59"/>
      <c r="K44" s="30"/>
      <c r="L44" s="30"/>
      <c r="M44" s="30"/>
      <c r="N44" s="30"/>
      <c r="O44" s="30"/>
      <c r="P44" s="60"/>
      <c r="Q44" s="30"/>
      <c r="R44" s="27"/>
    </row>
    <row r="45" spans="2:18" x14ac:dyDescent="0.3">
      <c r="B45" s="26"/>
      <c r="C45" s="30"/>
      <c r="D45" s="59"/>
      <c r="E45" s="30"/>
      <c r="F45" s="30"/>
      <c r="G45" s="30"/>
      <c r="H45" s="60"/>
      <c r="I45" s="30"/>
      <c r="J45" s="59"/>
      <c r="K45" s="30"/>
      <c r="L45" s="30"/>
      <c r="M45" s="30"/>
      <c r="N45" s="30"/>
      <c r="O45" s="30"/>
      <c r="P45" s="60"/>
      <c r="Q45" s="30"/>
      <c r="R45" s="27"/>
    </row>
    <row r="46" spans="2:18" x14ac:dyDescent="0.3">
      <c r="B46" s="26"/>
      <c r="C46" s="30"/>
      <c r="D46" s="59"/>
      <c r="E46" s="30"/>
      <c r="F46" s="30"/>
      <c r="G46" s="30"/>
      <c r="H46" s="60"/>
      <c r="I46" s="30"/>
      <c r="J46" s="59"/>
      <c r="K46" s="30"/>
      <c r="L46" s="30"/>
      <c r="M46" s="30"/>
      <c r="N46" s="30"/>
      <c r="O46" s="30"/>
      <c r="P46" s="60"/>
      <c r="Q46" s="30"/>
      <c r="R46" s="27"/>
    </row>
    <row r="47" spans="2:18" x14ac:dyDescent="0.3">
      <c r="B47" s="26"/>
      <c r="C47" s="30"/>
      <c r="D47" s="59"/>
      <c r="E47" s="30"/>
      <c r="F47" s="30"/>
      <c r="G47" s="30"/>
      <c r="H47" s="60"/>
      <c r="I47" s="30"/>
      <c r="J47" s="59"/>
      <c r="K47" s="30"/>
      <c r="L47" s="30"/>
      <c r="M47" s="30"/>
      <c r="N47" s="30"/>
      <c r="O47" s="30"/>
      <c r="P47" s="60"/>
      <c r="Q47" s="30"/>
      <c r="R47" s="27"/>
    </row>
    <row r="48" spans="2:18" x14ac:dyDescent="0.3">
      <c r="B48" s="26"/>
      <c r="C48" s="30"/>
      <c r="D48" s="59"/>
      <c r="E48" s="30"/>
      <c r="F48" s="30"/>
      <c r="G48" s="30"/>
      <c r="H48" s="60"/>
      <c r="I48" s="30"/>
      <c r="J48" s="59"/>
      <c r="K48" s="30"/>
      <c r="L48" s="30"/>
      <c r="M48" s="30"/>
      <c r="N48" s="30"/>
      <c r="O48" s="30"/>
      <c r="P48" s="60"/>
      <c r="Q48" s="30"/>
      <c r="R48" s="27"/>
    </row>
    <row r="49" spans="2:18" x14ac:dyDescent="0.3">
      <c r="B49" s="26"/>
      <c r="C49" s="30"/>
      <c r="D49" s="59"/>
      <c r="E49" s="30"/>
      <c r="F49" s="30"/>
      <c r="G49" s="30"/>
      <c r="H49" s="60"/>
      <c r="I49" s="30"/>
      <c r="J49" s="59"/>
      <c r="K49" s="30"/>
      <c r="L49" s="30"/>
      <c r="M49" s="30"/>
      <c r="N49" s="30"/>
      <c r="O49" s="30"/>
      <c r="P49" s="60"/>
      <c r="Q49" s="30"/>
      <c r="R49" s="27"/>
    </row>
    <row r="50" spans="2:18" x14ac:dyDescent="0.3">
      <c r="B50" s="26"/>
      <c r="C50" s="30"/>
      <c r="D50" s="59"/>
      <c r="E50" s="30"/>
      <c r="F50" s="30"/>
      <c r="G50" s="30"/>
      <c r="H50" s="60"/>
      <c r="I50" s="30"/>
      <c r="J50" s="59"/>
      <c r="K50" s="30"/>
      <c r="L50" s="30"/>
      <c r="M50" s="30"/>
      <c r="N50" s="30"/>
      <c r="O50" s="30"/>
      <c r="P50" s="60"/>
      <c r="Q50" s="30"/>
      <c r="R50" s="27"/>
    </row>
    <row r="51" spans="2:18" x14ac:dyDescent="0.3">
      <c r="B51" s="26"/>
      <c r="C51" s="30"/>
      <c r="D51" s="59"/>
      <c r="E51" s="30"/>
      <c r="F51" s="30"/>
      <c r="G51" s="30"/>
      <c r="H51" s="60"/>
      <c r="I51" s="30"/>
      <c r="J51" s="59"/>
      <c r="K51" s="30"/>
      <c r="L51" s="30"/>
      <c r="M51" s="30"/>
      <c r="N51" s="30"/>
      <c r="O51" s="30"/>
      <c r="P51" s="60"/>
      <c r="Q51" s="30"/>
      <c r="R51" s="27"/>
    </row>
    <row r="52" spans="2:18" s="39" customFormat="1" ht="15" x14ac:dyDescent="0.3">
      <c r="B52" s="40"/>
      <c r="C52" s="41"/>
      <c r="D52" s="61" t="s">
        <v>52</v>
      </c>
      <c r="E52" s="62"/>
      <c r="F52" s="62"/>
      <c r="G52" s="63" t="s">
        <v>53</v>
      </c>
      <c r="H52" s="64"/>
      <c r="I52" s="41"/>
      <c r="J52" s="61" t="s">
        <v>52</v>
      </c>
      <c r="K52" s="62"/>
      <c r="L52" s="62"/>
      <c r="M52" s="62"/>
      <c r="N52" s="63" t="s">
        <v>53</v>
      </c>
      <c r="O52" s="62"/>
      <c r="P52" s="64"/>
      <c r="Q52" s="41"/>
      <c r="R52" s="42"/>
    </row>
    <row r="53" spans="2:18" x14ac:dyDescent="0.3">
      <c r="B53" s="26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27"/>
    </row>
    <row r="54" spans="2:18" s="39" customFormat="1" ht="15" x14ac:dyDescent="0.3">
      <c r="B54" s="40"/>
      <c r="C54" s="41"/>
      <c r="D54" s="56" t="s">
        <v>54</v>
      </c>
      <c r="E54" s="57"/>
      <c r="F54" s="57"/>
      <c r="G54" s="57"/>
      <c r="H54" s="58"/>
      <c r="I54" s="41"/>
      <c r="J54" s="56" t="s">
        <v>55</v>
      </c>
      <c r="K54" s="57"/>
      <c r="L54" s="57"/>
      <c r="M54" s="57"/>
      <c r="N54" s="57"/>
      <c r="O54" s="57"/>
      <c r="P54" s="58"/>
      <c r="Q54" s="41"/>
      <c r="R54" s="42"/>
    </row>
    <row r="55" spans="2:18" x14ac:dyDescent="0.3">
      <c r="B55" s="26"/>
      <c r="C55" s="30"/>
      <c r="D55" s="59"/>
      <c r="E55" s="30"/>
      <c r="F55" s="30"/>
      <c r="G55" s="30"/>
      <c r="H55" s="60"/>
      <c r="I55" s="30"/>
      <c r="J55" s="59"/>
      <c r="K55" s="30"/>
      <c r="L55" s="30"/>
      <c r="M55" s="30"/>
      <c r="N55" s="30"/>
      <c r="O55" s="30"/>
      <c r="P55" s="60"/>
      <c r="Q55" s="30"/>
      <c r="R55" s="27"/>
    </row>
    <row r="56" spans="2:18" x14ac:dyDescent="0.3">
      <c r="B56" s="26"/>
      <c r="C56" s="30"/>
      <c r="D56" s="59"/>
      <c r="E56" s="30"/>
      <c r="F56" s="30"/>
      <c r="G56" s="30"/>
      <c r="H56" s="60"/>
      <c r="I56" s="30"/>
      <c r="J56" s="59"/>
      <c r="K56" s="30"/>
      <c r="L56" s="30"/>
      <c r="M56" s="30"/>
      <c r="N56" s="30"/>
      <c r="O56" s="30"/>
      <c r="P56" s="60"/>
      <c r="Q56" s="30"/>
      <c r="R56" s="27"/>
    </row>
    <row r="57" spans="2:18" x14ac:dyDescent="0.3">
      <c r="B57" s="26"/>
      <c r="C57" s="30"/>
      <c r="D57" s="59"/>
      <c r="E57" s="30"/>
      <c r="F57" s="30"/>
      <c r="G57" s="30"/>
      <c r="H57" s="60"/>
      <c r="I57" s="30"/>
      <c r="J57" s="59"/>
      <c r="K57" s="30"/>
      <c r="L57" s="30"/>
      <c r="M57" s="30"/>
      <c r="N57" s="30"/>
      <c r="O57" s="30"/>
      <c r="P57" s="60"/>
      <c r="Q57" s="30"/>
      <c r="R57" s="27"/>
    </row>
    <row r="58" spans="2:18" x14ac:dyDescent="0.3">
      <c r="B58" s="26"/>
      <c r="C58" s="30"/>
      <c r="D58" s="59"/>
      <c r="E58" s="30"/>
      <c r="F58" s="30"/>
      <c r="G58" s="30"/>
      <c r="H58" s="60"/>
      <c r="I58" s="30"/>
      <c r="J58" s="59"/>
      <c r="K58" s="30"/>
      <c r="L58" s="30"/>
      <c r="M58" s="30"/>
      <c r="N58" s="30"/>
      <c r="O58" s="30"/>
      <c r="P58" s="60"/>
      <c r="Q58" s="30"/>
      <c r="R58" s="27"/>
    </row>
    <row r="59" spans="2:18" x14ac:dyDescent="0.3">
      <c r="B59" s="26"/>
      <c r="C59" s="30"/>
      <c r="D59" s="59"/>
      <c r="E59" s="30"/>
      <c r="F59" s="30"/>
      <c r="G59" s="30"/>
      <c r="H59" s="60"/>
      <c r="I59" s="30"/>
      <c r="J59" s="59"/>
      <c r="K59" s="30"/>
      <c r="L59" s="30"/>
      <c r="M59" s="30"/>
      <c r="N59" s="30"/>
      <c r="O59" s="30"/>
      <c r="P59" s="60"/>
      <c r="Q59" s="30"/>
      <c r="R59" s="27"/>
    </row>
    <row r="60" spans="2:18" x14ac:dyDescent="0.3">
      <c r="B60" s="26"/>
      <c r="C60" s="30"/>
      <c r="D60" s="59"/>
      <c r="E60" s="30"/>
      <c r="F60" s="30"/>
      <c r="G60" s="30"/>
      <c r="H60" s="60"/>
      <c r="I60" s="30"/>
      <c r="J60" s="59"/>
      <c r="K60" s="30"/>
      <c r="L60" s="30"/>
      <c r="M60" s="30"/>
      <c r="N60" s="30"/>
      <c r="O60" s="30"/>
      <c r="P60" s="60"/>
      <c r="Q60" s="30"/>
      <c r="R60" s="27"/>
    </row>
    <row r="61" spans="2:18" x14ac:dyDescent="0.3">
      <c r="B61" s="26"/>
      <c r="C61" s="30"/>
      <c r="D61" s="59"/>
      <c r="E61" s="30"/>
      <c r="F61" s="30"/>
      <c r="G61" s="30"/>
      <c r="H61" s="60"/>
      <c r="I61" s="30"/>
      <c r="J61" s="59"/>
      <c r="K61" s="30"/>
      <c r="L61" s="30"/>
      <c r="M61" s="30"/>
      <c r="N61" s="30"/>
      <c r="O61" s="30"/>
      <c r="P61" s="60"/>
      <c r="Q61" s="30"/>
      <c r="R61" s="27"/>
    </row>
    <row r="62" spans="2:18" x14ac:dyDescent="0.3">
      <c r="B62" s="26"/>
      <c r="C62" s="30"/>
      <c r="D62" s="59"/>
      <c r="E62" s="30"/>
      <c r="F62" s="30"/>
      <c r="G62" s="30"/>
      <c r="H62" s="60"/>
      <c r="I62" s="30"/>
      <c r="J62" s="59"/>
      <c r="K62" s="30"/>
      <c r="L62" s="30"/>
      <c r="M62" s="30"/>
      <c r="N62" s="30"/>
      <c r="O62" s="30"/>
      <c r="P62" s="60"/>
      <c r="Q62" s="30"/>
      <c r="R62" s="27"/>
    </row>
    <row r="63" spans="2:18" s="39" customFormat="1" ht="15" x14ac:dyDescent="0.3">
      <c r="B63" s="40"/>
      <c r="C63" s="41"/>
      <c r="D63" s="61" t="s">
        <v>52</v>
      </c>
      <c r="E63" s="62"/>
      <c r="F63" s="62"/>
      <c r="G63" s="63" t="s">
        <v>53</v>
      </c>
      <c r="H63" s="64"/>
      <c r="I63" s="41"/>
      <c r="J63" s="61" t="s">
        <v>52</v>
      </c>
      <c r="K63" s="62"/>
      <c r="L63" s="62"/>
      <c r="M63" s="62"/>
      <c r="N63" s="63" t="s">
        <v>53</v>
      </c>
      <c r="O63" s="62"/>
      <c r="P63" s="64"/>
      <c r="Q63" s="41"/>
      <c r="R63" s="42"/>
    </row>
    <row r="64" spans="2:18" s="39" customFormat="1" ht="14.45" customHeight="1" x14ac:dyDescent="0.3">
      <c r="B64" s="65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7"/>
    </row>
    <row r="68" spans="2:18" s="39" customFormat="1" ht="6.95" customHeight="1" x14ac:dyDescent="0.3">
      <c r="B68" s="68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70"/>
    </row>
    <row r="69" spans="2:18" s="39" customFormat="1" ht="36.950000000000003" customHeight="1" x14ac:dyDescent="0.3">
      <c r="B69" s="40"/>
      <c r="C69" s="12" t="s">
        <v>106</v>
      </c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42"/>
    </row>
    <row r="70" spans="2:18" s="39" customFormat="1" ht="6.95" customHeight="1" x14ac:dyDescent="0.3">
      <c r="B70" s="40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2"/>
    </row>
    <row r="71" spans="2:18" s="39" customFormat="1" ht="30" customHeight="1" x14ac:dyDescent="0.3">
      <c r="B71" s="40"/>
      <c r="C71" s="34" t="s">
        <v>17</v>
      </c>
      <c r="D71" s="41"/>
      <c r="E71" s="41"/>
      <c r="F71" s="205" t="str">
        <f>F6</f>
        <v>Obnova objektu kultúrneho domu - Obec Veľká Hradná</v>
      </c>
      <c r="G71" s="205"/>
      <c r="H71" s="205"/>
      <c r="I71" s="205"/>
      <c r="J71" s="205"/>
      <c r="K71" s="205"/>
      <c r="L71" s="205"/>
      <c r="M71" s="205"/>
      <c r="N71" s="205"/>
      <c r="O71" s="205"/>
      <c r="P71" s="205"/>
      <c r="Q71" s="41"/>
      <c r="R71" s="42"/>
    </row>
    <row r="72" spans="2:18" s="39" customFormat="1" ht="36.950000000000003" customHeight="1" x14ac:dyDescent="0.3">
      <c r="B72" s="40"/>
      <c r="C72" s="77" t="s">
        <v>104</v>
      </c>
      <c r="D72" s="41"/>
      <c r="E72" s="41"/>
      <c r="F72" s="190" t="str">
        <f>F7</f>
        <v>1_1 - Kultúrny dom - zateplenie obvodového plášťa</v>
      </c>
      <c r="G72" s="190"/>
      <c r="H72" s="190"/>
      <c r="I72" s="190"/>
      <c r="J72" s="190"/>
      <c r="K72" s="190"/>
      <c r="L72" s="190"/>
      <c r="M72" s="190"/>
      <c r="N72" s="190"/>
      <c r="O72" s="190"/>
      <c r="P72" s="190"/>
      <c r="Q72" s="41"/>
      <c r="R72" s="42"/>
    </row>
    <row r="73" spans="2:18" s="39" customFormat="1" ht="6.95" customHeight="1" x14ac:dyDescent="0.3">
      <c r="B73" s="40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2"/>
    </row>
    <row r="74" spans="2:18" s="39" customFormat="1" ht="18" customHeight="1" x14ac:dyDescent="0.3">
      <c r="B74" s="40"/>
      <c r="C74" s="34" t="s">
        <v>21</v>
      </c>
      <c r="D74" s="41"/>
      <c r="E74" s="41"/>
      <c r="F74" s="32" t="str">
        <f>F9</f>
        <v>Veľká Hradná</v>
      </c>
      <c r="G74" s="41"/>
      <c r="H74" s="41"/>
      <c r="I74" s="41"/>
      <c r="J74" s="41"/>
      <c r="K74" s="34" t="s">
        <v>23</v>
      </c>
      <c r="L74" s="41"/>
      <c r="M74" s="211" t="str">
        <f>IF(O9="","",O9)</f>
        <v>2.10.2017</v>
      </c>
      <c r="N74" s="211"/>
      <c r="O74" s="211"/>
      <c r="P74" s="211"/>
      <c r="Q74" s="41"/>
      <c r="R74" s="42"/>
    </row>
    <row r="75" spans="2:18" s="39" customFormat="1" ht="6.95" customHeight="1" x14ac:dyDescent="0.3">
      <c r="B75" s="40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2"/>
    </row>
    <row r="76" spans="2:18" s="39" customFormat="1" ht="15" x14ac:dyDescent="0.3">
      <c r="B76" s="40"/>
      <c r="C76" s="34" t="s">
        <v>25</v>
      </c>
      <c r="D76" s="41"/>
      <c r="E76" s="41"/>
      <c r="F76" s="32" t="str">
        <f>E12</f>
        <v>Obec Veľká Hradná</v>
      </c>
      <c r="G76" s="41"/>
      <c r="H76" s="41"/>
      <c r="I76" s="41"/>
      <c r="J76" s="41"/>
      <c r="K76" s="34" t="s">
        <v>31</v>
      </c>
      <c r="L76" s="41"/>
      <c r="M76" s="11" t="str">
        <f>E18</f>
        <v>Ing. Martin Novotný</v>
      </c>
      <c r="N76" s="11"/>
      <c r="O76" s="11"/>
      <c r="P76" s="11"/>
      <c r="Q76" s="11"/>
      <c r="R76" s="42"/>
    </row>
    <row r="77" spans="2:18" s="39" customFormat="1" ht="14.45" customHeight="1" x14ac:dyDescent="0.3">
      <c r="B77" s="40"/>
      <c r="C77" s="34" t="s">
        <v>29</v>
      </c>
      <c r="D77" s="41"/>
      <c r="E77" s="41"/>
      <c r="F77" s="32" t="str">
        <f>IF(E15="","",E15)</f>
        <v xml:space="preserve"> </v>
      </c>
      <c r="G77" s="41"/>
      <c r="H77" s="41"/>
      <c r="I77" s="41"/>
      <c r="J77" s="41"/>
      <c r="K77" s="34" t="s">
        <v>34</v>
      </c>
      <c r="L77" s="41"/>
      <c r="M77" s="11" t="str">
        <f>E21</f>
        <v xml:space="preserve"> </v>
      </c>
      <c r="N77" s="11"/>
      <c r="O77" s="11"/>
      <c r="P77" s="11"/>
      <c r="Q77" s="11"/>
      <c r="R77" s="42"/>
    </row>
    <row r="78" spans="2:18" s="39" customFormat="1" ht="10.35" customHeight="1" x14ac:dyDescent="0.3">
      <c r="B78" s="40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2"/>
    </row>
    <row r="79" spans="2:18" s="39" customFormat="1" ht="29.25" customHeight="1" x14ac:dyDescent="0.3">
      <c r="B79" s="40"/>
      <c r="C79" s="212" t="s">
        <v>107</v>
      </c>
      <c r="D79" s="212"/>
      <c r="E79" s="212"/>
      <c r="F79" s="212"/>
      <c r="G79" s="212"/>
      <c r="H79" s="122"/>
      <c r="I79" s="122"/>
      <c r="J79" s="122"/>
      <c r="K79" s="122"/>
      <c r="L79" s="122"/>
      <c r="M79" s="122"/>
      <c r="N79" s="212" t="s">
        <v>108</v>
      </c>
      <c r="O79" s="212"/>
      <c r="P79" s="212"/>
      <c r="Q79" s="212"/>
      <c r="R79" s="42"/>
    </row>
    <row r="80" spans="2:18" s="39" customFormat="1" ht="10.35" customHeight="1" x14ac:dyDescent="0.3"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2"/>
    </row>
    <row r="81" spans="2:47" s="39" customFormat="1" ht="29.25" customHeight="1" x14ac:dyDescent="0.3">
      <c r="B81" s="40"/>
      <c r="C81" s="130" t="s">
        <v>109</v>
      </c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197">
        <f>N128</f>
        <v>0</v>
      </c>
      <c r="O81" s="197"/>
      <c r="P81" s="197"/>
      <c r="Q81" s="197"/>
      <c r="R81" s="42"/>
      <c r="AU81" s="22" t="s">
        <v>110</v>
      </c>
    </row>
    <row r="82" spans="2:47" s="131" customFormat="1" ht="24.95" customHeight="1" x14ac:dyDescent="0.3">
      <c r="B82" s="132"/>
      <c r="C82" s="133"/>
      <c r="D82" s="134" t="s">
        <v>111</v>
      </c>
      <c r="E82" s="133"/>
      <c r="F82" s="133"/>
      <c r="G82" s="133"/>
      <c r="H82" s="133"/>
      <c r="I82" s="133"/>
      <c r="J82" s="133"/>
      <c r="K82" s="133"/>
      <c r="L82" s="133"/>
      <c r="M82" s="133"/>
      <c r="N82" s="213">
        <f>N129</f>
        <v>0</v>
      </c>
      <c r="O82" s="213"/>
      <c r="P82" s="213"/>
      <c r="Q82" s="213"/>
      <c r="R82" s="135"/>
    </row>
    <row r="83" spans="2:47" s="136" customFormat="1" ht="19.899999999999999" customHeight="1" x14ac:dyDescent="0.3">
      <c r="B83" s="137"/>
      <c r="C83" s="138"/>
      <c r="D83" s="110" t="s">
        <v>112</v>
      </c>
      <c r="E83" s="138"/>
      <c r="F83" s="138"/>
      <c r="G83" s="138"/>
      <c r="H83" s="138"/>
      <c r="I83" s="138"/>
      <c r="J83" s="138"/>
      <c r="K83" s="138"/>
      <c r="L83" s="138"/>
      <c r="M83" s="138"/>
      <c r="N83" s="201">
        <f>N130</f>
        <v>0</v>
      </c>
      <c r="O83" s="201"/>
      <c r="P83" s="201"/>
      <c r="Q83" s="201"/>
      <c r="R83" s="139"/>
    </row>
    <row r="84" spans="2:47" s="136" customFormat="1" ht="19.899999999999999" customHeight="1" x14ac:dyDescent="0.3">
      <c r="B84" s="137"/>
      <c r="C84" s="138"/>
      <c r="D84" s="110" t="s">
        <v>113</v>
      </c>
      <c r="E84" s="138"/>
      <c r="F84" s="138"/>
      <c r="G84" s="138"/>
      <c r="H84" s="138"/>
      <c r="I84" s="138"/>
      <c r="J84" s="138"/>
      <c r="K84" s="138"/>
      <c r="L84" s="138"/>
      <c r="M84" s="138"/>
      <c r="N84" s="201">
        <f>N139</f>
        <v>0</v>
      </c>
      <c r="O84" s="201"/>
      <c r="P84" s="201"/>
      <c r="Q84" s="201"/>
      <c r="R84" s="139"/>
    </row>
    <row r="85" spans="2:47" s="136" customFormat="1" ht="19.899999999999999" customHeight="1" x14ac:dyDescent="0.3">
      <c r="B85" s="137"/>
      <c r="C85" s="138"/>
      <c r="D85" s="110" t="s">
        <v>114</v>
      </c>
      <c r="E85" s="138"/>
      <c r="F85" s="138"/>
      <c r="G85" s="138"/>
      <c r="H85" s="138"/>
      <c r="I85" s="138"/>
      <c r="J85" s="138"/>
      <c r="K85" s="138"/>
      <c r="L85" s="138"/>
      <c r="M85" s="138"/>
      <c r="N85" s="201">
        <f>N141</f>
        <v>0</v>
      </c>
      <c r="O85" s="201"/>
      <c r="P85" s="201"/>
      <c r="Q85" s="201"/>
      <c r="R85" s="139"/>
    </row>
    <row r="86" spans="2:47" s="136" customFormat="1" ht="19.899999999999999" customHeight="1" x14ac:dyDescent="0.3">
      <c r="B86" s="137"/>
      <c r="C86" s="138"/>
      <c r="D86" s="110" t="s">
        <v>115</v>
      </c>
      <c r="E86" s="138"/>
      <c r="F86" s="138"/>
      <c r="G86" s="138"/>
      <c r="H86" s="138"/>
      <c r="I86" s="138"/>
      <c r="J86" s="138"/>
      <c r="K86" s="138"/>
      <c r="L86" s="138"/>
      <c r="M86" s="138"/>
      <c r="N86" s="201">
        <f>N155</f>
        <v>0</v>
      </c>
      <c r="O86" s="201"/>
      <c r="P86" s="201"/>
      <c r="Q86" s="201"/>
      <c r="R86" s="139"/>
    </row>
    <row r="87" spans="2:47" s="136" customFormat="1" ht="19.899999999999999" customHeight="1" x14ac:dyDescent="0.3">
      <c r="B87" s="137"/>
      <c r="C87" s="138"/>
      <c r="D87" s="110" t="s">
        <v>116</v>
      </c>
      <c r="E87" s="138"/>
      <c r="F87" s="138"/>
      <c r="G87" s="138"/>
      <c r="H87" s="138"/>
      <c r="I87" s="138"/>
      <c r="J87" s="138"/>
      <c r="K87" s="138"/>
      <c r="L87" s="138"/>
      <c r="M87" s="138"/>
      <c r="N87" s="201">
        <f>N174</f>
        <v>0</v>
      </c>
      <c r="O87" s="201"/>
      <c r="P87" s="201"/>
      <c r="Q87" s="201"/>
      <c r="R87" s="139"/>
    </row>
    <row r="88" spans="2:47" s="131" customFormat="1" ht="24.95" customHeight="1" x14ac:dyDescent="0.3">
      <c r="B88" s="132"/>
      <c r="C88" s="133"/>
      <c r="D88" s="134" t="s">
        <v>117</v>
      </c>
      <c r="E88" s="133"/>
      <c r="F88" s="133"/>
      <c r="G88" s="133"/>
      <c r="H88" s="133"/>
      <c r="I88" s="133"/>
      <c r="J88" s="133"/>
      <c r="K88" s="133"/>
      <c r="L88" s="133"/>
      <c r="M88" s="133"/>
      <c r="N88" s="213">
        <f>N176</f>
        <v>0</v>
      </c>
      <c r="O88" s="213"/>
      <c r="P88" s="213"/>
      <c r="Q88" s="213"/>
      <c r="R88" s="135"/>
    </row>
    <row r="89" spans="2:47" s="136" customFormat="1" ht="19.899999999999999" customHeight="1" x14ac:dyDescent="0.3">
      <c r="B89" s="137"/>
      <c r="C89" s="138"/>
      <c r="D89" s="110" t="s">
        <v>118</v>
      </c>
      <c r="E89" s="138"/>
      <c r="F89" s="138"/>
      <c r="G89" s="138"/>
      <c r="H89" s="138"/>
      <c r="I89" s="138"/>
      <c r="J89" s="138"/>
      <c r="K89" s="138"/>
      <c r="L89" s="138"/>
      <c r="M89" s="138"/>
      <c r="N89" s="201">
        <f>N177</f>
        <v>0</v>
      </c>
      <c r="O89" s="201"/>
      <c r="P89" s="201"/>
      <c r="Q89" s="201"/>
      <c r="R89" s="139"/>
    </row>
    <row r="90" spans="2:47" s="136" customFormat="1" ht="19.899999999999999" customHeight="1" x14ac:dyDescent="0.3">
      <c r="B90" s="137"/>
      <c r="C90" s="138"/>
      <c r="D90" s="110" t="s">
        <v>119</v>
      </c>
      <c r="E90" s="138"/>
      <c r="F90" s="138"/>
      <c r="G90" s="138"/>
      <c r="H90" s="138"/>
      <c r="I90" s="138"/>
      <c r="J90" s="138"/>
      <c r="K90" s="138"/>
      <c r="L90" s="138"/>
      <c r="M90" s="138"/>
      <c r="N90" s="201">
        <f>N181</f>
        <v>0</v>
      </c>
      <c r="O90" s="201"/>
      <c r="P90" s="201"/>
      <c r="Q90" s="201"/>
      <c r="R90" s="139"/>
    </row>
    <row r="91" spans="2:47" s="136" customFormat="1" ht="19.899999999999999" customHeight="1" x14ac:dyDescent="0.3">
      <c r="B91" s="137"/>
      <c r="C91" s="138"/>
      <c r="D91" s="110" t="s">
        <v>120</v>
      </c>
      <c r="E91" s="138"/>
      <c r="F91" s="138"/>
      <c r="G91" s="138"/>
      <c r="H91" s="138"/>
      <c r="I91" s="138"/>
      <c r="J91" s="138"/>
      <c r="K91" s="138"/>
      <c r="L91" s="138"/>
      <c r="M91" s="138"/>
      <c r="N91" s="201">
        <f>N185</f>
        <v>0</v>
      </c>
      <c r="O91" s="201"/>
      <c r="P91" s="201"/>
      <c r="Q91" s="201"/>
      <c r="R91" s="139"/>
    </row>
    <row r="92" spans="2:47" s="136" customFormat="1" ht="19.899999999999999" customHeight="1" x14ac:dyDescent="0.3">
      <c r="B92" s="137"/>
      <c r="C92" s="138"/>
      <c r="D92" s="110" t="s">
        <v>121</v>
      </c>
      <c r="E92" s="138"/>
      <c r="F92" s="138"/>
      <c r="G92" s="138"/>
      <c r="H92" s="138"/>
      <c r="I92" s="138"/>
      <c r="J92" s="138"/>
      <c r="K92" s="138"/>
      <c r="L92" s="138"/>
      <c r="M92" s="138"/>
      <c r="N92" s="201">
        <f>N203</f>
        <v>0</v>
      </c>
      <c r="O92" s="201"/>
      <c r="P92" s="201"/>
      <c r="Q92" s="201"/>
      <c r="R92" s="139"/>
    </row>
    <row r="93" spans="2:47" s="136" customFormat="1" ht="19.899999999999999" customHeight="1" x14ac:dyDescent="0.3">
      <c r="B93" s="137"/>
      <c r="C93" s="138"/>
      <c r="D93" s="110" t="s">
        <v>122</v>
      </c>
      <c r="E93" s="138"/>
      <c r="F93" s="138"/>
      <c r="G93" s="138"/>
      <c r="H93" s="138"/>
      <c r="I93" s="138"/>
      <c r="J93" s="138"/>
      <c r="K93" s="138"/>
      <c r="L93" s="138"/>
      <c r="M93" s="138"/>
      <c r="N93" s="201">
        <f>N212</f>
        <v>0</v>
      </c>
      <c r="O93" s="201"/>
      <c r="P93" s="201"/>
      <c r="Q93" s="201"/>
      <c r="R93" s="139"/>
    </row>
    <row r="94" spans="2:47" s="136" customFormat="1" ht="19.899999999999999" customHeight="1" x14ac:dyDescent="0.3">
      <c r="B94" s="137"/>
      <c r="C94" s="138"/>
      <c r="D94" s="110" t="s">
        <v>123</v>
      </c>
      <c r="E94" s="138"/>
      <c r="F94" s="138"/>
      <c r="G94" s="138"/>
      <c r="H94" s="138"/>
      <c r="I94" s="138"/>
      <c r="J94" s="138"/>
      <c r="K94" s="138"/>
      <c r="L94" s="138"/>
      <c r="M94" s="138"/>
      <c r="N94" s="201">
        <f>N220</f>
        <v>0</v>
      </c>
      <c r="O94" s="201"/>
      <c r="P94" s="201"/>
      <c r="Q94" s="201"/>
      <c r="R94" s="139"/>
    </row>
    <row r="95" spans="2:47" s="136" customFormat="1" ht="19.899999999999999" customHeight="1" x14ac:dyDescent="0.3">
      <c r="B95" s="137"/>
      <c r="C95" s="138"/>
      <c r="D95" s="110" t="s">
        <v>124</v>
      </c>
      <c r="E95" s="138"/>
      <c r="F95" s="138"/>
      <c r="G95" s="138"/>
      <c r="H95" s="138"/>
      <c r="I95" s="138"/>
      <c r="J95" s="138"/>
      <c r="K95" s="138"/>
      <c r="L95" s="138"/>
      <c r="M95" s="138"/>
      <c r="N95" s="201">
        <f>N225</f>
        <v>0</v>
      </c>
      <c r="O95" s="201"/>
      <c r="P95" s="201"/>
      <c r="Q95" s="201"/>
      <c r="R95" s="139"/>
    </row>
    <row r="96" spans="2:47" s="136" customFormat="1" ht="19.899999999999999" customHeight="1" x14ac:dyDescent="0.3">
      <c r="B96" s="137"/>
      <c r="C96" s="138"/>
      <c r="D96" s="110" t="s">
        <v>125</v>
      </c>
      <c r="E96" s="138"/>
      <c r="F96" s="138"/>
      <c r="G96" s="138"/>
      <c r="H96" s="138"/>
      <c r="I96" s="138"/>
      <c r="J96" s="138"/>
      <c r="K96" s="138"/>
      <c r="L96" s="138"/>
      <c r="M96" s="138"/>
      <c r="N96" s="201">
        <f>N230</f>
        <v>0</v>
      </c>
      <c r="O96" s="201"/>
      <c r="P96" s="201"/>
      <c r="Q96" s="201"/>
      <c r="R96" s="139"/>
    </row>
    <row r="97" spans="2:65" s="131" customFormat="1" ht="24.95" customHeight="1" x14ac:dyDescent="0.3">
      <c r="B97" s="132"/>
      <c r="C97" s="133"/>
      <c r="D97" s="134" t="s">
        <v>126</v>
      </c>
      <c r="E97" s="133"/>
      <c r="F97" s="133"/>
      <c r="G97" s="133"/>
      <c r="H97" s="133"/>
      <c r="I97" s="133"/>
      <c r="J97" s="133"/>
      <c r="K97" s="133"/>
      <c r="L97" s="133"/>
      <c r="M97" s="133"/>
      <c r="N97" s="213">
        <f>N233</f>
        <v>0</v>
      </c>
      <c r="O97" s="213"/>
      <c r="P97" s="213"/>
      <c r="Q97" s="213"/>
      <c r="R97" s="135"/>
    </row>
    <row r="98" spans="2:65" s="136" customFormat="1" ht="19.899999999999999" customHeight="1" x14ac:dyDescent="0.3">
      <c r="B98" s="137"/>
      <c r="C98" s="138"/>
      <c r="D98" s="110" t="s">
        <v>127</v>
      </c>
      <c r="E98" s="138"/>
      <c r="F98" s="138"/>
      <c r="G98" s="138"/>
      <c r="H98" s="138"/>
      <c r="I98" s="138"/>
      <c r="J98" s="138"/>
      <c r="K98" s="138"/>
      <c r="L98" s="138"/>
      <c r="M98" s="138"/>
      <c r="N98" s="201">
        <f>N234</f>
        <v>0</v>
      </c>
      <c r="O98" s="201"/>
      <c r="P98" s="201"/>
      <c r="Q98" s="201"/>
      <c r="R98" s="139"/>
    </row>
    <row r="99" spans="2:65" s="131" customFormat="1" ht="24.95" customHeight="1" x14ac:dyDescent="0.3">
      <c r="B99" s="132"/>
      <c r="C99" s="133"/>
      <c r="D99" s="134" t="s">
        <v>128</v>
      </c>
      <c r="E99" s="133"/>
      <c r="F99" s="133"/>
      <c r="G99" s="133"/>
      <c r="H99" s="133"/>
      <c r="I99" s="133"/>
      <c r="J99" s="133"/>
      <c r="K99" s="133"/>
      <c r="L99" s="133"/>
      <c r="M99" s="133"/>
      <c r="N99" s="213">
        <f>N237</f>
        <v>0</v>
      </c>
      <c r="O99" s="213"/>
      <c r="P99" s="213"/>
      <c r="Q99" s="213"/>
      <c r="R99" s="135"/>
    </row>
    <row r="100" spans="2:65" s="136" customFormat="1" ht="19.899999999999999" customHeight="1" x14ac:dyDescent="0.3">
      <c r="B100" s="137"/>
      <c r="C100" s="138"/>
      <c r="D100" s="110" t="s">
        <v>129</v>
      </c>
      <c r="E100" s="138"/>
      <c r="F100" s="138"/>
      <c r="G100" s="138"/>
      <c r="H100" s="138"/>
      <c r="I100" s="138"/>
      <c r="J100" s="138"/>
      <c r="K100" s="138"/>
      <c r="L100" s="138"/>
      <c r="M100" s="138"/>
      <c r="N100" s="201">
        <f>N238</f>
        <v>0</v>
      </c>
      <c r="O100" s="201"/>
      <c r="P100" s="201"/>
      <c r="Q100" s="201"/>
      <c r="R100" s="139"/>
    </row>
    <row r="101" spans="2:65" s="131" customFormat="1" ht="21.95" customHeight="1" x14ac:dyDescent="0.35">
      <c r="B101" s="132"/>
      <c r="C101" s="133"/>
      <c r="D101" s="134" t="s">
        <v>130</v>
      </c>
      <c r="E101" s="133"/>
      <c r="F101" s="133"/>
      <c r="G101" s="133"/>
      <c r="H101" s="133"/>
      <c r="I101" s="133"/>
      <c r="J101" s="133"/>
      <c r="K101" s="133"/>
      <c r="L101" s="133"/>
      <c r="M101" s="133"/>
      <c r="N101" s="214">
        <f>N240</f>
        <v>0</v>
      </c>
      <c r="O101" s="214"/>
      <c r="P101" s="214"/>
      <c r="Q101" s="214"/>
      <c r="R101" s="135"/>
    </row>
    <row r="102" spans="2:65" s="39" customFormat="1" ht="21.95" customHeight="1" x14ac:dyDescent="0.3">
      <c r="B102" s="40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2"/>
    </row>
    <row r="103" spans="2:65" s="39" customFormat="1" ht="29.25" customHeight="1" x14ac:dyDescent="0.3">
      <c r="B103" s="40"/>
      <c r="C103" s="130" t="s">
        <v>131</v>
      </c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215">
        <f>ROUND(N104+N105+N106+N107+N108+N109,2)</f>
        <v>0</v>
      </c>
      <c r="O103" s="215"/>
      <c r="P103" s="215"/>
      <c r="Q103" s="215"/>
      <c r="R103" s="42"/>
      <c r="T103" s="140"/>
      <c r="U103" s="141" t="s">
        <v>40</v>
      </c>
    </row>
    <row r="104" spans="2:65" s="39" customFormat="1" ht="18" customHeight="1" x14ac:dyDescent="0.3">
      <c r="B104" s="142"/>
      <c r="C104" s="143"/>
      <c r="D104" s="202" t="s">
        <v>132</v>
      </c>
      <c r="E104" s="202"/>
      <c r="F104" s="202"/>
      <c r="G104" s="202"/>
      <c r="H104" s="202"/>
      <c r="I104" s="143"/>
      <c r="J104" s="143"/>
      <c r="K104" s="143"/>
      <c r="L104" s="143"/>
      <c r="M104" s="143"/>
      <c r="N104" s="200">
        <f>ROUND(N81*T104,2)</f>
        <v>0</v>
      </c>
      <c r="O104" s="200"/>
      <c r="P104" s="200"/>
      <c r="Q104" s="200"/>
      <c r="R104" s="144"/>
      <c r="S104" s="145"/>
      <c r="T104" s="146"/>
      <c r="U104" s="147" t="s">
        <v>43</v>
      </c>
      <c r="V104" s="145"/>
      <c r="W104" s="145"/>
      <c r="X104" s="145"/>
      <c r="Y104" s="145"/>
      <c r="Z104" s="145"/>
      <c r="AA104" s="145"/>
      <c r="AB104" s="145"/>
      <c r="AC104" s="145"/>
      <c r="AD104" s="145"/>
      <c r="AE104" s="145"/>
      <c r="AF104" s="145"/>
      <c r="AG104" s="145"/>
      <c r="AH104" s="145"/>
      <c r="AI104" s="145"/>
      <c r="AJ104" s="145"/>
      <c r="AK104" s="145"/>
      <c r="AL104" s="145"/>
      <c r="AM104" s="145"/>
      <c r="AN104" s="145"/>
      <c r="AO104" s="145"/>
      <c r="AP104" s="145"/>
      <c r="AQ104" s="145"/>
      <c r="AR104" s="145"/>
      <c r="AS104" s="145"/>
      <c r="AT104" s="145"/>
      <c r="AU104" s="145"/>
      <c r="AV104" s="145"/>
      <c r="AW104" s="145"/>
      <c r="AX104" s="145"/>
      <c r="AY104" s="148" t="s">
        <v>133</v>
      </c>
      <c r="AZ104" s="145"/>
      <c r="BA104" s="145"/>
      <c r="BB104" s="145"/>
      <c r="BC104" s="145"/>
      <c r="BD104" s="145"/>
      <c r="BE104" s="149">
        <f t="shared" ref="BE104:BE109" si="0">IF(U104="základná",N104,0)</f>
        <v>0</v>
      </c>
      <c r="BF104" s="149">
        <f t="shared" ref="BF104:BF109" si="1">IF(U104="znížená",N104,0)</f>
        <v>0</v>
      </c>
      <c r="BG104" s="149">
        <f t="shared" ref="BG104:BG109" si="2">IF(U104="zákl. prenesená",N104,0)</f>
        <v>0</v>
      </c>
      <c r="BH104" s="149">
        <f t="shared" ref="BH104:BH109" si="3">IF(U104="zníž. prenesená",N104,0)</f>
        <v>0</v>
      </c>
      <c r="BI104" s="149">
        <f t="shared" ref="BI104:BI109" si="4">IF(U104="nulová",N104,0)</f>
        <v>0</v>
      </c>
      <c r="BJ104" s="148" t="s">
        <v>134</v>
      </c>
      <c r="BK104" s="145"/>
      <c r="BL104" s="145"/>
      <c r="BM104" s="145"/>
    </row>
    <row r="105" spans="2:65" s="39" customFormat="1" ht="18" customHeight="1" x14ac:dyDescent="0.3">
      <c r="B105" s="142"/>
      <c r="C105" s="143"/>
      <c r="D105" s="202" t="s">
        <v>135</v>
      </c>
      <c r="E105" s="202"/>
      <c r="F105" s="202"/>
      <c r="G105" s="202"/>
      <c r="H105" s="202"/>
      <c r="I105" s="143"/>
      <c r="J105" s="143"/>
      <c r="K105" s="143"/>
      <c r="L105" s="143"/>
      <c r="M105" s="143"/>
      <c r="N105" s="200">
        <f>ROUND(N81*T105,2)</f>
        <v>0</v>
      </c>
      <c r="O105" s="200"/>
      <c r="P105" s="200"/>
      <c r="Q105" s="200"/>
      <c r="R105" s="144"/>
      <c r="S105" s="145"/>
      <c r="T105" s="146"/>
      <c r="U105" s="147" t="s">
        <v>43</v>
      </c>
      <c r="V105" s="145"/>
      <c r="W105" s="145"/>
      <c r="X105" s="145"/>
      <c r="Y105" s="145"/>
      <c r="Z105" s="145"/>
      <c r="AA105" s="145"/>
      <c r="AB105" s="145"/>
      <c r="AC105" s="145"/>
      <c r="AD105" s="145"/>
      <c r="AE105" s="145"/>
      <c r="AF105" s="145"/>
      <c r="AG105" s="145"/>
      <c r="AH105" s="145"/>
      <c r="AI105" s="145"/>
      <c r="AJ105" s="145"/>
      <c r="AK105" s="145"/>
      <c r="AL105" s="145"/>
      <c r="AM105" s="145"/>
      <c r="AN105" s="145"/>
      <c r="AO105" s="145"/>
      <c r="AP105" s="145"/>
      <c r="AQ105" s="145"/>
      <c r="AR105" s="145"/>
      <c r="AS105" s="145"/>
      <c r="AT105" s="145"/>
      <c r="AU105" s="145"/>
      <c r="AV105" s="145"/>
      <c r="AW105" s="145"/>
      <c r="AX105" s="145"/>
      <c r="AY105" s="148" t="s">
        <v>133</v>
      </c>
      <c r="AZ105" s="145"/>
      <c r="BA105" s="145"/>
      <c r="BB105" s="145"/>
      <c r="BC105" s="145"/>
      <c r="BD105" s="145"/>
      <c r="BE105" s="149">
        <f t="shared" si="0"/>
        <v>0</v>
      </c>
      <c r="BF105" s="149">
        <f t="shared" si="1"/>
        <v>0</v>
      </c>
      <c r="BG105" s="149">
        <f t="shared" si="2"/>
        <v>0</v>
      </c>
      <c r="BH105" s="149">
        <f t="shared" si="3"/>
        <v>0</v>
      </c>
      <c r="BI105" s="149">
        <f t="shared" si="4"/>
        <v>0</v>
      </c>
      <c r="BJ105" s="148" t="s">
        <v>134</v>
      </c>
      <c r="BK105" s="145"/>
      <c r="BL105" s="145"/>
      <c r="BM105" s="145"/>
    </row>
    <row r="106" spans="2:65" s="39" customFormat="1" ht="18" customHeight="1" x14ac:dyDescent="0.3">
      <c r="B106" s="142"/>
      <c r="C106" s="143"/>
      <c r="D106" s="202" t="s">
        <v>136</v>
      </c>
      <c r="E106" s="202"/>
      <c r="F106" s="202"/>
      <c r="G106" s="202"/>
      <c r="H106" s="202"/>
      <c r="I106" s="143"/>
      <c r="J106" s="143"/>
      <c r="K106" s="143"/>
      <c r="L106" s="143"/>
      <c r="M106" s="143"/>
      <c r="N106" s="200">
        <f>ROUND(N81*T106,2)</f>
        <v>0</v>
      </c>
      <c r="O106" s="200"/>
      <c r="P106" s="200"/>
      <c r="Q106" s="200"/>
      <c r="R106" s="144"/>
      <c r="S106" s="145"/>
      <c r="T106" s="146"/>
      <c r="U106" s="147" t="s">
        <v>43</v>
      </c>
      <c r="V106" s="145"/>
      <c r="W106" s="145"/>
      <c r="X106" s="145"/>
      <c r="Y106" s="145"/>
      <c r="Z106" s="145"/>
      <c r="AA106" s="145"/>
      <c r="AB106" s="145"/>
      <c r="AC106" s="145"/>
      <c r="AD106" s="145"/>
      <c r="AE106" s="145"/>
      <c r="AF106" s="145"/>
      <c r="AG106" s="145"/>
      <c r="AH106" s="145"/>
      <c r="AI106" s="145"/>
      <c r="AJ106" s="145"/>
      <c r="AK106" s="145"/>
      <c r="AL106" s="145"/>
      <c r="AM106" s="145"/>
      <c r="AN106" s="145"/>
      <c r="AO106" s="145"/>
      <c r="AP106" s="145"/>
      <c r="AQ106" s="145"/>
      <c r="AR106" s="145"/>
      <c r="AS106" s="145"/>
      <c r="AT106" s="145"/>
      <c r="AU106" s="145"/>
      <c r="AV106" s="145"/>
      <c r="AW106" s="145"/>
      <c r="AX106" s="145"/>
      <c r="AY106" s="148" t="s">
        <v>133</v>
      </c>
      <c r="AZ106" s="145"/>
      <c r="BA106" s="145"/>
      <c r="BB106" s="145"/>
      <c r="BC106" s="145"/>
      <c r="BD106" s="145"/>
      <c r="BE106" s="149">
        <f t="shared" si="0"/>
        <v>0</v>
      </c>
      <c r="BF106" s="149">
        <f t="shared" si="1"/>
        <v>0</v>
      </c>
      <c r="BG106" s="149">
        <f t="shared" si="2"/>
        <v>0</v>
      </c>
      <c r="BH106" s="149">
        <f t="shared" si="3"/>
        <v>0</v>
      </c>
      <c r="BI106" s="149">
        <f t="shared" si="4"/>
        <v>0</v>
      </c>
      <c r="BJ106" s="148" t="s">
        <v>134</v>
      </c>
      <c r="BK106" s="145"/>
      <c r="BL106" s="145"/>
      <c r="BM106" s="145"/>
    </row>
    <row r="107" spans="2:65" s="39" customFormat="1" ht="18" customHeight="1" x14ac:dyDescent="0.3">
      <c r="B107" s="142"/>
      <c r="C107" s="143"/>
      <c r="D107" s="202" t="s">
        <v>137</v>
      </c>
      <c r="E107" s="202"/>
      <c r="F107" s="202"/>
      <c r="G107" s="202"/>
      <c r="H107" s="202"/>
      <c r="I107" s="143"/>
      <c r="J107" s="143"/>
      <c r="K107" s="143"/>
      <c r="L107" s="143"/>
      <c r="M107" s="143"/>
      <c r="N107" s="200">
        <f>ROUND(N81*T107,2)</f>
        <v>0</v>
      </c>
      <c r="O107" s="200"/>
      <c r="P107" s="200"/>
      <c r="Q107" s="200"/>
      <c r="R107" s="144"/>
      <c r="S107" s="145"/>
      <c r="T107" s="146"/>
      <c r="U107" s="147" t="s">
        <v>43</v>
      </c>
      <c r="V107" s="145"/>
      <c r="W107" s="145"/>
      <c r="X107" s="145"/>
      <c r="Y107" s="145"/>
      <c r="Z107" s="145"/>
      <c r="AA107" s="145"/>
      <c r="AB107" s="145"/>
      <c r="AC107" s="145"/>
      <c r="AD107" s="145"/>
      <c r="AE107" s="145"/>
      <c r="AF107" s="145"/>
      <c r="AG107" s="145"/>
      <c r="AH107" s="145"/>
      <c r="AI107" s="145"/>
      <c r="AJ107" s="145"/>
      <c r="AK107" s="145"/>
      <c r="AL107" s="145"/>
      <c r="AM107" s="145"/>
      <c r="AN107" s="145"/>
      <c r="AO107" s="145"/>
      <c r="AP107" s="145"/>
      <c r="AQ107" s="145"/>
      <c r="AR107" s="145"/>
      <c r="AS107" s="145"/>
      <c r="AT107" s="145"/>
      <c r="AU107" s="145"/>
      <c r="AV107" s="145"/>
      <c r="AW107" s="145"/>
      <c r="AX107" s="145"/>
      <c r="AY107" s="148" t="s">
        <v>133</v>
      </c>
      <c r="AZ107" s="145"/>
      <c r="BA107" s="145"/>
      <c r="BB107" s="145"/>
      <c r="BC107" s="145"/>
      <c r="BD107" s="145"/>
      <c r="BE107" s="149">
        <f t="shared" si="0"/>
        <v>0</v>
      </c>
      <c r="BF107" s="149">
        <f t="shared" si="1"/>
        <v>0</v>
      </c>
      <c r="BG107" s="149">
        <f t="shared" si="2"/>
        <v>0</v>
      </c>
      <c r="BH107" s="149">
        <f t="shared" si="3"/>
        <v>0</v>
      </c>
      <c r="BI107" s="149">
        <f t="shared" si="4"/>
        <v>0</v>
      </c>
      <c r="BJ107" s="148" t="s">
        <v>134</v>
      </c>
      <c r="BK107" s="145"/>
      <c r="BL107" s="145"/>
      <c r="BM107" s="145"/>
    </row>
    <row r="108" spans="2:65" s="39" customFormat="1" ht="18" customHeight="1" x14ac:dyDescent="0.3">
      <c r="B108" s="142"/>
      <c r="C108" s="143"/>
      <c r="D108" s="202" t="s">
        <v>138</v>
      </c>
      <c r="E108" s="202"/>
      <c r="F108" s="202"/>
      <c r="G108" s="202"/>
      <c r="H108" s="202"/>
      <c r="I108" s="143"/>
      <c r="J108" s="143"/>
      <c r="K108" s="143"/>
      <c r="L108" s="143"/>
      <c r="M108" s="143"/>
      <c r="N108" s="200">
        <f>ROUND(N81*T108,2)</f>
        <v>0</v>
      </c>
      <c r="O108" s="200"/>
      <c r="P108" s="200"/>
      <c r="Q108" s="200"/>
      <c r="R108" s="144"/>
      <c r="S108" s="145"/>
      <c r="T108" s="146"/>
      <c r="U108" s="147" t="s">
        <v>43</v>
      </c>
      <c r="V108" s="145"/>
      <c r="W108" s="145"/>
      <c r="X108" s="145"/>
      <c r="Y108" s="145"/>
      <c r="Z108" s="145"/>
      <c r="AA108" s="145"/>
      <c r="AB108" s="145"/>
      <c r="AC108" s="145"/>
      <c r="AD108" s="145"/>
      <c r="AE108" s="145"/>
      <c r="AF108" s="145"/>
      <c r="AG108" s="145"/>
      <c r="AH108" s="145"/>
      <c r="AI108" s="145"/>
      <c r="AJ108" s="145"/>
      <c r="AK108" s="145"/>
      <c r="AL108" s="145"/>
      <c r="AM108" s="145"/>
      <c r="AN108" s="145"/>
      <c r="AO108" s="145"/>
      <c r="AP108" s="145"/>
      <c r="AQ108" s="145"/>
      <c r="AR108" s="145"/>
      <c r="AS108" s="145"/>
      <c r="AT108" s="145"/>
      <c r="AU108" s="145"/>
      <c r="AV108" s="145"/>
      <c r="AW108" s="145"/>
      <c r="AX108" s="145"/>
      <c r="AY108" s="148" t="s">
        <v>133</v>
      </c>
      <c r="AZ108" s="145"/>
      <c r="BA108" s="145"/>
      <c r="BB108" s="145"/>
      <c r="BC108" s="145"/>
      <c r="BD108" s="145"/>
      <c r="BE108" s="149">
        <f t="shared" si="0"/>
        <v>0</v>
      </c>
      <c r="BF108" s="149">
        <f t="shared" si="1"/>
        <v>0</v>
      </c>
      <c r="BG108" s="149">
        <f t="shared" si="2"/>
        <v>0</v>
      </c>
      <c r="BH108" s="149">
        <f t="shared" si="3"/>
        <v>0</v>
      </c>
      <c r="BI108" s="149">
        <f t="shared" si="4"/>
        <v>0</v>
      </c>
      <c r="BJ108" s="148" t="s">
        <v>134</v>
      </c>
      <c r="BK108" s="145"/>
      <c r="BL108" s="145"/>
      <c r="BM108" s="145"/>
    </row>
    <row r="109" spans="2:65" s="39" customFormat="1" ht="18" customHeight="1" x14ac:dyDescent="0.3">
      <c r="B109" s="142"/>
      <c r="C109" s="143"/>
      <c r="D109" s="150" t="s">
        <v>139</v>
      </c>
      <c r="E109" s="143"/>
      <c r="F109" s="143"/>
      <c r="G109" s="143"/>
      <c r="H109" s="143"/>
      <c r="I109" s="143"/>
      <c r="J109" s="143"/>
      <c r="K109" s="143"/>
      <c r="L109" s="143"/>
      <c r="M109" s="143"/>
      <c r="N109" s="200">
        <f>ROUND(N81*T109,2)</f>
        <v>0</v>
      </c>
      <c r="O109" s="200"/>
      <c r="P109" s="200"/>
      <c r="Q109" s="200"/>
      <c r="R109" s="144"/>
      <c r="S109" s="145"/>
      <c r="T109" s="151"/>
      <c r="U109" s="152" t="s">
        <v>43</v>
      </c>
      <c r="V109" s="145"/>
      <c r="W109" s="145"/>
      <c r="X109" s="145"/>
      <c r="Y109" s="145"/>
      <c r="Z109" s="145"/>
      <c r="AA109" s="145"/>
      <c r="AB109" s="145"/>
      <c r="AC109" s="145"/>
      <c r="AD109" s="145"/>
      <c r="AE109" s="145"/>
      <c r="AF109" s="145"/>
      <c r="AG109" s="145"/>
      <c r="AH109" s="145"/>
      <c r="AI109" s="145"/>
      <c r="AJ109" s="145"/>
      <c r="AK109" s="145"/>
      <c r="AL109" s="145"/>
      <c r="AM109" s="145"/>
      <c r="AN109" s="145"/>
      <c r="AO109" s="145"/>
      <c r="AP109" s="145"/>
      <c r="AQ109" s="145"/>
      <c r="AR109" s="145"/>
      <c r="AS109" s="145"/>
      <c r="AT109" s="145"/>
      <c r="AU109" s="145"/>
      <c r="AV109" s="145"/>
      <c r="AW109" s="145"/>
      <c r="AX109" s="145"/>
      <c r="AY109" s="148" t="s">
        <v>140</v>
      </c>
      <c r="AZ109" s="145"/>
      <c r="BA109" s="145"/>
      <c r="BB109" s="145"/>
      <c r="BC109" s="145"/>
      <c r="BD109" s="145"/>
      <c r="BE109" s="149">
        <f t="shared" si="0"/>
        <v>0</v>
      </c>
      <c r="BF109" s="149">
        <f t="shared" si="1"/>
        <v>0</v>
      </c>
      <c r="BG109" s="149">
        <f t="shared" si="2"/>
        <v>0</v>
      </c>
      <c r="BH109" s="149">
        <f t="shared" si="3"/>
        <v>0</v>
      </c>
      <c r="BI109" s="149">
        <f t="shared" si="4"/>
        <v>0</v>
      </c>
      <c r="BJ109" s="148" t="s">
        <v>134</v>
      </c>
      <c r="BK109" s="145"/>
      <c r="BL109" s="145"/>
      <c r="BM109" s="145"/>
    </row>
    <row r="110" spans="2:65" s="39" customFormat="1" x14ac:dyDescent="0.3">
      <c r="B110" s="40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2"/>
    </row>
    <row r="111" spans="2:65" s="39" customFormat="1" ht="29.25" customHeight="1" x14ac:dyDescent="0.3">
      <c r="B111" s="40"/>
      <c r="C111" s="121" t="s">
        <v>97</v>
      </c>
      <c r="D111" s="122"/>
      <c r="E111" s="122"/>
      <c r="F111" s="122"/>
      <c r="G111" s="122"/>
      <c r="H111" s="122"/>
      <c r="I111" s="122"/>
      <c r="J111" s="122"/>
      <c r="K111" s="122"/>
      <c r="L111" s="203">
        <f>ROUND(SUM(N81+N103),2)</f>
        <v>0</v>
      </c>
      <c r="M111" s="203"/>
      <c r="N111" s="203"/>
      <c r="O111" s="203"/>
      <c r="P111" s="203"/>
      <c r="Q111" s="203"/>
      <c r="R111" s="42"/>
    </row>
    <row r="112" spans="2:65" s="39" customFormat="1" ht="6.95" customHeight="1" x14ac:dyDescent="0.3">
      <c r="B112" s="65"/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7"/>
    </row>
    <row r="116" spans="2:63" s="39" customFormat="1" ht="6.95" customHeight="1" x14ac:dyDescent="0.3">
      <c r="B116" s="68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70"/>
    </row>
    <row r="117" spans="2:63" s="39" customFormat="1" ht="36.950000000000003" customHeight="1" x14ac:dyDescent="0.3">
      <c r="B117" s="40"/>
      <c r="C117" s="12" t="s">
        <v>141</v>
      </c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42"/>
    </row>
    <row r="118" spans="2:63" s="39" customFormat="1" ht="6.95" customHeight="1" x14ac:dyDescent="0.3">
      <c r="B118" s="40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2"/>
    </row>
    <row r="119" spans="2:63" s="39" customFormat="1" ht="30" customHeight="1" x14ac:dyDescent="0.3">
      <c r="B119" s="40"/>
      <c r="C119" s="34" t="s">
        <v>17</v>
      </c>
      <c r="D119" s="41"/>
      <c r="E119" s="41"/>
      <c r="F119" s="205" t="str">
        <f>F6</f>
        <v>Obnova objektu kultúrneho domu - Obec Veľká Hradná</v>
      </c>
      <c r="G119" s="205"/>
      <c r="H119" s="205"/>
      <c r="I119" s="205"/>
      <c r="J119" s="205"/>
      <c r="K119" s="205"/>
      <c r="L119" s="205"/>
      <c r="M119" s="205"/>
      <c r="N119" s="205"/>
      <c r="O119" s="205"/>
      <c r="P119" s="205"/>
      <c r="Q119" s="41"/>
      <c r="R119" s="42"/>
    </row>
    <row r="120" spans="2:63" s="39" customFormat="1" ht="36.950000000000003" customHeight="1" x14ac:dyDescent="0.3">
      <c r="B120" s="40"/>
      <c r="C120" s="77" t="s">
        <v>104</v>
      </c>
      <c r="D120" s="41"/>
      <c r="E120" s="41"/>
      <c r="F120" s="190" t="str">
        <f>F7</f>
        <v>1_1 - Kultúrny dom - zateplenie obvodového plášťa</v>
      </c>
      <c r="G120" s="190"/>
      <c r="H120" s="190"/>
      <c r="I120" s="190"/>
      <c r="J120" s="190"/>
      <c r="K120" s="190"/>
      <c r="L120" s="190"/>
      <c r="M120" s="190"/>
      <c r="N120" s="190"/>
      <c r="O120" s="190"/>
      <c r="P120" s="190"/>
      <c r="Q120" s="41"/>
      <c r="R120" s="42"/>
    </row>
    <row r="121" spans="2:63" s="39" customFormat="1" ht="6.95" customHeight="1" x14ac:dyDescent="0.3">
      <c r="B121" s="40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2"/>
    </row>
    <row r="122" spans="2:63" s="39" customFormat="1" ht="18" customHeight="1" x14ac:dyDescent="0.3">
      <c r="B122" s="40"/>
      <c r="C122" s="34" t="s">
        <v>21</v>
      </c>
      <c r="D122" s="41"/>
      <c r="E122" s="41"/>
      <c r="F122" s="32" t="str">
        <f>F9</f>
        <v>Veľká Hradná</v>
      </c>
      <c r="G122" s="41"/>
      <c r="H122" s="41"/>
      <c r="I122" s="41"/>
      <c r="J122" s="41"/>
      <c r="K122" s="34" t="s">
        <v>23</v>
      </c>
      <c r="L122" s="41"/>
      <c r="M122" s="211" t="str">
        <f>IF(O9="","",O9)</f>
        <v>2.10.2017</v>
      </c>
      <c r="N122" s="211"/>
      <c r="O122" s="211"/>
      <c r="P122" s="211"/>
      <c r="Q122" s="41"/>
      <c r="R122" s="42"/>
    </row>
    <row r="123" spans="2:63" s="39" customFormat="1" ht="6.95" customHeight="1" x14ac:dyDescent="0.3">
      <c r="B123" s="40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2"/>
    </row>
    <row r="124" spans="2:63" s="39" customFormat="1" ht="15" x14ac:dyDescent="0.3">
      <c r="B124" s="40"/>
      <c r="C124" s="34" t="s">
        <v>25</v>
      </c>
      <c r="D124" s="41"/>
      <c r="E124" s="41"/>
      <c r="F124" s="32" t="str">
        <f>E12</f>
        <v>Obec Veľká Hradná</v>
      </c>
      <c r="G124" s="41"/>
      <c r="H124" s="41"/>
      <c r="I124" s="41"/>
      <c r="J124" s="41"/>
      <c r="K124" s="34" t="s">
        <v>31</v>
      </c>
      <c r="L124" s="41"/>
      <c r="M124" s="11" t="str">
        <f>E18</f>
        <v>Ing. Martin Novotný</v>
      </c>
      <c r="N124" s="11"/>
      <c r="O124" s="11"/>
      <c r="P124" s="11"/>
      <c r="Q124" s="11"/>
      <c r="R124" s="42"/>
    </row>
    <row r="125" spans="2:63" s="39" customFormat="1" ht="14.45" customHeight="1" x14ac:dyDescent="0.3">
      <c r="B125" s="40"/>
      <c r="C125" s="34" t="s">
        <v>29</v>
      </c>
      <c r="D125" s="41"/>
      <c r="E125" s="41"/>
      <c r="F125" s="32" t="str">
        <f>IF(E15="","",E15)</f>
        <v xml:space="preserve"> </v>
      </c>
      <c r="G125" s="41"/>
      <c r="H125" s="41"/>
      <c r="I125" s="41"/>
      <c r="J125" s="41"/>
      <c r="K125" s="34" t="s">
        <v>34</v>
      </c>
      <c r="L125" s="41"/>
      <c r="M125" s="11" t="str">
        <f>E21</f>
        <v xml:space="preserve"> </v>
      </c>
      <c r="N125" s="11"/>
      <c r="O125" s="11"/>
      <c r="P125" s="11"/>
      <c r="Q125" s="11"/>
      <c r="R125" s="42"/>
    </row>
    <row r="126" spans="2:63" s="39" customFormat="1" ht="10.35" customHeight="1" x14ac:dyDescent="0.3">
      <c r="B126" s="40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2"/>
    </row>
    <row r="127" spans="2:63" s="153" customFormat="1" ht="29.25" customHeight="1" x14ac:dyDescent="0.3">
      <c r="B127" s="154"/>
      <c r="C127" s="155" t="s">
        <v>142</v>
      </c>
      <c r="D127" s="156" t="s">
        <v>143</v>
      </c>
      <c r="E127" s="156" t="s">
        <v>58</v>
      </c>
      <c r="F127" s="216" t="s">
        <v>144</v>
      </c>
      <c r="G127" s="216"/>
      <c r="H127" s="216"/>
      <c r="I127" s="216"/>
      <c r="J127" s="156" t="s">
        <v>145</v>
      </c>
      <c r="K127" s="156" t="s">
        <v>146</v>
      </c>
      <c r="L127" s="216" t="s">
        <v>147</v>
      </c>
      <c r="M127" s="216"/>
      <c r="N127" s="217" t="s">
        <v>108</v>
      </c>
      <c r="O127" s="217"/>
      <c r="P127" s="217"/>
      <c r="Q127" s="217"/>
      <c r="R127" s="157"/>
      <c r="T127" s="84" t="s">
        <v>148</v>
      </c>
      <c r="U127" s="85" t="s">
        <v>40</v>
      </c>
      <c r="V127" s="85" t="s">
        <v>149</v>
      </c>
      <c r="W127" s="85" t="s">
        <v>150</v>
      </c>
      <c r="X127" s="85" t="s">
        <v>151</v>
      </c>
      <c r="Y127" s="85" t="s">
        <v>152</v>
      </c>
      <c r="Z127" s="85" t="s">
        <v>153</v>
      </c>
      <c r="AA127" s="86" t="s">
        <v>154</v>
      </c>
    </row>
    <row r="128" spans="2:63" s="39" customFormat="1" ht="29.25" customHeight="1" x14ac:dyDescent="0.35">
      <c r="B128" s="40"/>
      <c r="C128" s="88" t="s">
        <v>105</v>
      </c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218">
        <f>BK128</f>
        <v>0</v>
      </c>
      <c r="O128" s="218"/>
      <c r="P128" s="218"/>
      <c r="Q128" s="218"/>
      <c r="R128" s="42"/>
      <c r="T128" s="87"/>
      <c r="U128" s="57"/>
      <c r="V128" s="57"/>
      <c r="W128" s="158">
        <f>W129+W176+W233+W237+W240</f>
        <v>0</v>
      </c>
      <c r="X128" s="57"/>
      <c r="Y128" s="158">
        <f>Y129+Y176+Y233+Y237+Y240</f>
        <v>49.637497609999997</v>
      </c>
      <c r="Z128" s="57"/>
      <c r="AA128" s="159">
        <f>AA129+AA176+AA233+AA237+AA240</f>
        <v>30.074487799999996</v>
      </c>
      <c r="AT128" s="22" t="s">
        <v>75</v>
      </c>
      <c r="AU128" s="22" t="s">
        <v>110</v>
      </c>
      <c r="BK128" s="160">
        <f>BK129+BK176+BK233+BK237+BK240</f>
        <v>0</v>
      </c>
    </row>
    <row r="129" spans="2:65" s="161" customFormat="1" ht="37.5" customHeight="1" x14ac:dyDescent="0.35">
      <c r="B129" s="162"/>
      <c r="C129" s="163"/>
      <c r="D129" s="164" t="s">
        <v>111</v>
      </c>
      <c r="E129" s="164"/>
      <c r="F129" s="164"/>
      <c r="G129" s="164"/>
      <c r="H129" s="164"/>
      <c r="I129" s="164"/>
      <c r="J129" s="164"/>
      <c r="K129" s="164"/>
      <c r="L129" s="164"/>
      <c r="M129" s="164"/>
      <c r="N129" s="214">
        <f>BK129</f>
        <v>0</v>
      </c>
      <c r="O129" s="214"/>
      <c r="P129" s="214"/>
      <c r="Q129" s="214"/>
      <c r="R129" s="165"/>
      <c r="T129" s="166"/>
      <c r="U129" s="163"/>
      <c r="V129" s="163"/>
      <c r="W129" s="167">
        <f>W130+W139+W141+W155+W174</f>
        <v>0</v>
      </c>
      <c r="X129" s="163"/>
      <c r="Y129" s="167">
        <f>Y130+Y139+Y141+Y155+Y174</f>
        <v>48.10733578</v>
      </c>
      <c r="Z129" s="163"/>
      <c r="AA129" s="168">
        <f>AA130+AA139+AA141+AA155+AA174</f>
        <v>29.406689999999998</v>
      </c>
      <c r="AR129" s="169" t="s">
        <v>82</v>
      </c>
      <c r="AT129" s="170" t="s">
        <v>75</v>
      </c>
      <c r="AU129" s="170" t="s">
        <v>76</v>
      </c>
      <c r="AY129" s="169" t="s">
        <v>155</v>
      </c>
      <c r="BK129" s="171">
        <f>BK130+BK139+BK141+BK155+BK174</f>
        <v>0</v>
      </c>
    </row>
    <row r="130" spans="2:65" s="161" customFormat="1" ht="19.899999999999999" customHeight="1" x14ac:dyDescent="0.3">
      <c r="B130" s="162"/>
      <c r="C130" s="163"/>
      <c r="D130" s="172" t="s">
        <v>112</v>
      </c>
      <c r="E130" s="172"/>
      <c r="F130" s="172"/>
      <c r="G130" s="172"/>
      <c r="H130" s="172"/>
      <c r="I130" s="172"/>
      <c r="J130" s="172"/>
      <c r="K130" s="172"/>
      <c r="L130" s="172"/>
      <c r="M130" s="172"/>
      <c r="N130" s="219">
        <f>BK130</f>
        <v>0</v>
      </c>
      <c r="O130" s="219"/>
      <c r="P130" s="219"/>
      <c r="Q130" s="219"/>
      <c r="R130" s="165"/>
      <c r="T130" s="166"/>
      <c r="U130" s="163"/>
      <c r="V130" s="163"/>
      <c r="W130" s="167">
        <f>SUM(W131:W138)</f>
        <v>0</v>
      </c>
      <c r="X130" s="163"/>
      <c r="Y130" s="167">
        <f>SUM(Y131:Y138)</f>
        <v>0</v>
      </c>
      <c r="Z130" s="163"/>
      <c r="AA130" s="168">
        <f>SUM(AA131:AA138)</f>
        <v>0</v>
      </c>
      <c r="AR130" s="169" t="s">
        <v>82</v>
      </c>
      <c r="AT130" s="170" t="s">
        <v>75</v>
      </c>
      <c r="AU130" s="170" t="s">
        <v>82</v>
      </c>
      <c r="AY130" s="169" t="s">
        <v>155</v>
      </c>
      <c r="BK130" s="171">
        <f>SUM(BK131:BK138)</f>
        <v>0</v>
      </c>
    </row>
    <row r="131" spans="2:65" s="39" customFormat="1" ht="25.5" customHeight="1" x14ac:dyDescent="0.3">
      <c r="B131" s="142"/>
      <c r="C131" s="173" t="s">
        <v>82</v>
      </c>
      <c r="D131" s="173" t="s">
        <v>156</v>
      </c>
      <c r="E131" s="174" t="s">
        <v>157</v>
      </c>
      <c r="F131" s="220" t="s">
        <v>158</v>
      </c>
      <c r="G131" s="220"/>
      <c r="H131" s="220"/>
      <c r="I131" s="220"/>
      <c r="J131" s="175" t="s">
        <v>159</v>
      </c>
      <c r="K131" s="176">
        <v>31.734999999999999</v>
      </c>
      <c r="L131" s="221">
        <v>0</v>
      </c>
      <c r="M131" s="221"/>
      <c r="N131" s="222">
        <f t="shared" ref="N131:N138" si="5">ROUND(L131*K131,2)</f>
        <v>0</v>
      </c>
      <c r="O131" s="222"/>
      <c r="P131" s="222"/>
      <c r="Q131" s="222"/>
      <c r="R131" s="144"/>
      <c r="T131" s="177"/>
      <c r="U131" s="50" t="s">
        <v>43</v>
      </c>
      <c r="V131" s="41"/>
      <c r="W131" s="178">
        <f t="shared" ref="W131:W138" si="6">V131*K131</f>
        <v>0</v>
      </c>
      <c r="X131" s="178">
        <v>0</v>
      </c>
      <c r="Y131" s="178">
        <f t="shared" ref="Y131:Y138" si="7">X131*K131</f>
        <v>0</v>
      </c>
      <c r="Z131" s="178">
        <v>0</v>
      </c>
      <c r="AA131" s="179">
        <f t="shared" ref="AA131:AA138" si="8">Z131*K131</f>
        <v>0</v>
      </c>
      <c r="AR131" s="22" t="s">
        <v>86</v>
      </c>
      <c r="AT131" s="22" t="s">
        <v>156</v>
      </c>
      <c r="AU131" s="22" t="s">
        <v>134</v>
      </c>
      <c r="AY131" s="22" t="s">
        <v>155</v>
      </c>
      <c r="BE131" s="114">
        <f t="shared" ref="BE131:BE138" si="9">IF(U131="základná",N131,0)</f>
        <v>0</v>
      </c>
      <c r="BF131" s="114">
        <f t="shared" ref="BF131:BF138" si="10">IF(U131="znížená",N131,0)</f>
        <v>0</v>
      </c>
      <c r="BG131" s="114">
        <f t="shared" ref="BG131:BG138" si="11">IF(U131="zákl. prenesená",N131,0)</f>
        <v>0</v>
      </c>
      <c r="BH131" s="114">
        <f t="shared" ref="BH131:BH138" si="12">IF(U131="zníž. prenesená",N131,0)</f>
        <v>0</v>
      </c>
      <c r="BI131" s="114">
        <f t="shared" ref="BI131:BI138" si="13">IF(U131="nulová",N131,0)</f>
        <v>0</v>
      </c>
      <c r="BJ131" s="22" t="s">
        <v>134</v>
      </c>
      <c r="BK131" s="114">
        <f t="shared" ref="BK131:BK138" si="14">ROUND(L131*K131,2)</f>
        <v>0</v>
      </c>
      <c r="BL131" s="22" t="s">
        <v>86</v>
      </c>
      <c r="BM131" s="22" t="s">
        <v>82</v>
      </c>
    </row>
    <row r="132" spans="2:65" s="39" customFormat="1" ht="25.5" customHeight="1" x14ac:dyDescent="0.3">
      <c r="B132" s="142"/>
      <c r="C132" s="173" t="s">
        <v>134</v>
      </c>
      <c r="D132" s="173" t="s">
        <v>156</v>
      </c>
      <c r="E132" s="174" t="s">
        <v>160</v>
      </c>
      <c r="F132" s="220" t="s">
        <v>161</v>
      </c>
      <c r="G132" s="220"/>
      <c r="H132" s="220"/>
      <c r="I132" s="220"/>
      <c r="J132" s="175" t="s">
        <v>159</v>
      </c>
      <c r="K132" s="176">
        <v>27.678000000000001</v>
      </c>
      <c r="L132" s="221">
        <v>0</v>
      </c>
      <c r="M132" s="221"/>
      <c r="N132" s="222">
        <f t="shared" si="5"/>
        <v>0</v>
      </c>
      <c r="O132" s="222"/>
      <c r="P132" s="222"/>
      <c r="Q132" s="222"/>
      <c r="R132" s="144"/>
      <c r="T132" s="177"/>
      <c r="U132" s="50" t="s">
        <v>43</v>
      </c>
      <c r="V132" s="41"/>
      <c r="W132" s="178">
        <f t="shared" si="6"/>
        <v>0</v>
      </c>
      <c r="X132" s="178">
        <v>0</v>
      </c>
      <c r="Y132" s="178">
        <f t="shared" si="7"/>
        <v>0</v>
      </c>
      <c r="Z132" s="178">
        <v>0</v>
      </c>
      <c r="AA132" s="179">
        <f t="shared" si="8"/>
        <v>0</v>
      </c>
      <c r="AR132" s="22" t="s">
        <v>86</v>
      </c>
      <c r="AT132" s="22" t="s">
        <v>156</v>
      </c>
      <c r="AU132" s="22" t="s">
        <v>134</v>
      </c>
      <c r="AY132" s="22" t="s">
        <v>155</v>
      </c>
      <c r="BE132" s="114">
        <f t="shared" si="9"/>
        <v>0</v>
      </c>
      <c r="BF132" s="114">
        <f t="shared" si="10"/>
        <v>0</v>
      </c>
      <c r="BG132" s="114">
        <f t="shared" si="11"/>
        <v>0</v>
      </c>
      <c r="BH132" s="114">
        <f t="shared" si="12"/>
        <v>0</v>
      </c>
      <c r="BI132" s="114">
        <f t="shared" si="13"/>
        <v>0</v>
      </c>
      <c r="BJ132" s="22" t="s">
        <v>134</v>
      </c>
      <c r="BK132" s="114">
        <f t="shared" si="14"/>
        <v>0</v>
      </c>
      <c r="BL132" s="22" t="s">
        <v>86</v>
      </c>
      <c r="BM132" s="22" t="s">
        <v>134</v>
      </c>
    </row>
    <row r="133" spans="2:65" s="39" customFormat="1" ht="38.25" customHeight="1" x14ac:dyDescent="0.3">
      <c r="B133" s="142"/>
      <c r="C133" s="173" t="s">
        <v>162</v>
      </c>
      <c r="D133" s="173" t="s">
        <v>156</v>
      </c>
      <c r="E133" s="174" t="s">
        <v>163</v>
      </c>
      <c r="F133" s="220" t="s">
        <v>164</v>
      </c>
      <c r="G133" s="220"/>
      <c r="H133" s="220"/>
      <c r="I133" s="220"/>
      <c r="J133" s="175" t="s">
        <v>159</v>
      </c>
      <c r="K133" s="176">
        <v>17.896000000000001</v>
      </c>
      <c r="L133" s="221">
        <v>0</v>
      </c>
      <c r="M133" s="221"/>
      <c r="N133" s="222">
        <f t="shared" si="5"/>
        <v>0</v>
      </c>
      <c r="O133" s="222"/>
      <c r="P133" s="222"/>
      <c r="Q133" s="222"/>
      <c r="R133" s="144"/>
      <c r="T133" s="177"/>
      <c r="U133" s="50" t="s">
        <v>43</v>
      </c>
      <c r="V133" s="41"/>
      <c r="W133" s="178">
        <f t="shared" si="6"/>
        <v>0</v>
      </c>
      <c r="X133" s="178">
        <v>0</v>
      </c>
      <c r="Y133" s="178">
        <f t="shared" si="7"/>
        <v>0</v>
      </c>
      <c r="Z133" s="178">
        <v>0</v>
      </c>
      <c r="AA133" s="179">
        <f t="shared" si="8"/>
        <v>0</v>
      </c>
      <c r="AR133" s="22" t="s">
        <v>86</v>
      </c>
      <c r="AT133" s="22" t="s">
        <v>156</v>
      </c>
      <c r="AU133" s="22" t="s">
        <v>134</v>
      </c>
      <c r="AY133" s="22" t="s">
        <v>155</v>
      </c>
      <c r="BE133" s="114">
        <f t="shared" si="9"/>
        <v>0</v>
      </c>
      <c r="BF133" s="114">
        <f t="shared" si="10"/>
        <v>0</v>
      </c>
      <c r="BG133" s="114">
        <f t="shared" si="11"/>
        <v>0</v>
      </c>
      <c r="BH133" s="114">
        <f t="shared" si="12"/>
        <v>0</v>
      </c>
      <c r="BI133" s="114">
        <f t="shared" si="13"/>
        <v>0</v>
      </c>
      <c r="BJ133" s="22" t="s">
        <v>134</v>
      </c>
      <c r="BK133" s="114">
        <f t="shared" si="14"/>
        <v>0</v>
      </c>
      <c r="BL133" s="22" t="s">
        <v>86</v>
      </c>
      <c r="BM133" s="22" t="s">
        <v>162</v>
      </c>
    </row>
    <row r="134" spans="2:65" s="39" customFormat="1" ht="51" customHeight="1" x14ac:dyDescent="0.3">
      <c r="B134" s="142"/>
      <c r="C134" s="173" t="s">
        <v>86</v>
      </c>
      <c r="D134" s="173" t="s">
        <v>156</v>
      </c>
      <c r="E134" s="174" t="s">
        <v>165</v>
      </c>
      <c r="F134" s="220" t="s">
        <v>166</v>
      </c>
      <c r="G134" s="220"/>
      <c r="H134" s="220"/>
      <c r="I134" s="220"/>
      <c r="J134" s="175" t="s">
        <v>159</v>
      </c>
      <c r="K134" s="176">
        <v>17.896000000000001</v>
      </c>
      <c r="L134" s="221">
        <v>0</v>
      </c>
      <c r="M134" s="221"/>
      <c r="N134" s="222">
        <f t="shared" si="5"/>
        <v>0</v>
      </c>
      <c r="O134" s="222"/>
      <c r="P134" s="222"/>
      <c r="Q134" s="222"/>
      <c r="R134" s="144"/>
      <c r="T134" s="177"/>
      <c r="U134" s="50" t="s">
        <v>43</v>
      </c>
      <c r="V134" s="41"/>
      <c r="W134" s="178">
        <f t="shared" si="6"/>
        <v>0</v>
      </c>
      <c r="X134" s="178">
        <v>0</v>
      </c>
      <c r="Y134" s="178">
        <f t="shared" si="7"/>
        <v>0</v>
      </c>
      <c r="Z134" s="178">
        <v>0</v>
      </c>
      <c r="AA134" s="179">
        <f t="shared" si="8"/>
        <v>0</v>
      </c>
      <c r="AR134" s="22" t="s">
        <v>86</v>
      </c>
      <c r="AT134" s="22" t="s">
        <v>156</v>
      </c>
      <c r="AU134" s="22" t="s">
        <v>134</v>
      </c>
      <c r="AY134" s="22" t="s">
        <v>155</v>
      </c>
      <c r="BE134" s="114">
        <f t="shared" si="9"/>
        <v>0</v>
      </c>
      <c r="BF134" s="114">
        <f t="shared" si="10"/>
        <v>0</v>
      </c>
      <c r="BG134" s="114">
        <f t="shared" si="11"/>
        <v>0</v>
      </c>
      <c r="BH134" s="114">
        <f t="shared" si="12"/>
        <v>0</v>
      </c>
      <c r="BI134" s="114">
        <f t="shared" si="13"/>
        <v>0</v>
      </c>
      <c r="BJ134" s="22" t="s">
        <v>134</v>
      </c>
      <c r="BK134" s="114">
        <f t="shared" si="14"/>
        <v>0</v>
      </c>
      <c r="BL134" s="22" t="s">
        <v>86</v>
      </c>
      <c r="BM134" s="22" t="s">
        <v>86</v>
      </c>
    </row>
    <row r="135" spans="2:65" s="39" customFormat="1" ht="16.5" customHeight="1" x14ac:dyDescent="0.3">
      <c r="B135" s="142"/>
      <c r="C135" s="173" t="s">
        <v>167</v>
      </c>
      <c r="D135" s="173" t="s">
        <v>156</v>
      </c>
      <c r="E135" s="174" t="s">
        <v>168</v>
      </c>
      <c r="F135" s="220" t="s">
        <v>169</v>
      </c>
      <c r="G135" s="220"/>
      <c r="H135" s="220"/>
      <c r="I135" s="220"/>
      <c r="J135" s="175" t="s">
        <v>159</v>
      </c>
      <c r="K135" s="176">
        <v>13.839</v>
      </c>
      <c r="L135" s="221">
        <v>0</v>
      </c>
      <c r="M135" s="221"/>
      <c r="N135" s="222">
        <f t="shared" si="5"/>
        <v>0</v>
      </c>
      <c r="O135" s="222"/>
      <c r="P135" s="222"/>
      <c r="Q135" s="222"/>
      <c r="R135" s="144"/>
      <c r="T135" s="177"/>
      <c r="U135" s="50" t="s">
        <v>43</v>
      </c>
      <c r="V135" s="41"/>
      <c r="W135" s="178">
        <f t="shared" si="6"/>
        <v>0</v>
      </c>
      <c r="X135" s="178">
        <v>0</v>
      </c>
      <c r="Y135" s="178">
        <f t="shared" si="7"/>
        <v>0</v>
      </c>
      <c r="Z135" s="178">
        <v>0</v>
      </c>
      <c r="AA135" s="179">
        <f t="shared" si="8"/>
        <v>0</v>
      </c>
      <c r="AR135" s="22" t="s">
        <v>86</v>
      </c>
      <c r="AT135" s="22" t="s">
        <v>156</v>
      </c>
      <c r="AU135" s="22" t="s">
        <v>134</v>
      </c>
      <c r="AY135" s="22" t="s">
        <v>155</v>
      </c>
      <c r="BE135" s="114">
        <f t="shared" si="9"/>
        <v>0</v>
      </c>
      <c r="BF135" s="114">
        <f t="shared" si="10"/>
        <v>0</v>
      </c>
      <c r="BG135" s="114">
        <f t="shared" si="11"/>
        <v>0</v>
      </c>
      <c r="BH135" s="114">
        <f t="shared" si="12"/>
        <v>0</v>
      </c>
      <c r="BI135" s="114">
        <f t="shared" si="13"/>
        <v>0</v>
      </c>
      <c r="BJ135" s="22" t="s">
        <v>134</v>
      </c>
      <c r="BK135" s="114">
        <f t="shared" si="14"/>
        <v>0</v>
      </c>
      <c r="BL135" s="22" t="s">
        <v>86</v>
      </c>
      <c r="BM135" s="22" t="s">
        <v>167</v>
      </c>
    </row>
    <row r="136" spans="2:65" s="39" customFormat="1" ht="16.5" customHeight="1" x14ac:dyDescent="0.3">
      <c r="B136" s="142"/>
      <c r="C136" s="173" t="s">
        <v>170</v>
      </c>
      <c r="D136" s="173" t="s">
        <v>156</v>
      </c>
      <c r="E136" s="174" t="s">
        <v>171</v>
      </c>
      <c r="F136" s="220" t="s">
        <v>172</v>
      </c>
      <c r="G136" s="220"/>
      <c r="H136" s="220"/>
      <c r="I136" s="220"/>
      <c r="J136" s="175" t="s">
        <v>159</v>
      </c>
      <c r="K136" s="176">
        <v>17.896000000000001</v>
      </c>
      <c r="L136" s="221">
        <v>0</v>
      </c>
      <c r="M136" s="221"/>
      <c r="N136" s="222">
        <f t="shared" si="5"/>
        <v>0</v>
      </c>
      <c r="O136" s="222"/>
      <c r="P136" s="222"/>
      <c r="Q136" s="222"/>
      <c r="R136" s="144"/>
      <c r="T136" s="177"/>
      <c r="U136" s="50" t="s">
        <v>43</v>
      </c>
      <c r="V136" s="41"/>
      <c r="W136" s="178">
        <f t="shared" si="6"/>
        <v>0</v>
      </c>
      <c r="X136" s="178">
        <v>0</v>
      </c>
      <c r="Y136" s="178">
        <f t="shared" si="7"/>
        <v>0</v>
      </c>
      <c r="Z136" s="178">
        <v>0</v>
      </c>
      <c r="AA136" s="179">
        <f t="shared" si="8"/>
        <v>0</v>
      </c>
      <c r="AR136" s="22" t="s">
        <v>86</v>
      </c>
      <c r="AT136" s="22" t="s">
        <v>156</v>
      </c>
      <c r="AU136" s="22" t="s">
        <v>134</v>
      </c>
      <c r="AY136" s="22" t="s">
        <v>155</v>
      </c>
      <c r="BE136" s="114">
        <f t="shared" si="9"/>
        <v>0</v>
      </c>
      <c r="BF136" s="114">
        <f t="shared" si="10"/>
        <v>0</v>
      </c>
      <c r="BG136" s="114">
        <f t="shared" si="11"/>
        <v>0</v>
      </c>
      <c r="BH136" s="114">
        <f t="shared" si="12"/>
        <v>0</v>
      </c>
      <c r="BI136" s="114">
        <f t="shared" si="13"/>
        <v>0</v>
      </c>
      <c r="BJ136" s="22" t="s">
        <v>134</v>
      </c>
      <c r="BK136" s="114">
        <f t="shared" si="14"/>
        <v>0</v>
      </c>
      <c r="BL136" s="22" t="s">
        <v>86</v>
      </c>
      <c r="BM136" s="22" t="s">
        <v>170</v>
      </c>
    </row>
    <row r="137" spans="2:65" s="39" customFormat="1" ht="25.5" customHeight="1" x14ac:dyDescent="0.3">
      <c r="B137" s="142"/>
      <c r="C137" s="173" t="s">
        <v>173</v>
      </c>
      <c r="D137" s="173" t="s">
        <v>156</v>
      </c>
      <c r="E137" s="174" t="s">
        <v>174</v>
      </c>
      <c r="F137" s="220" t="s">
        <v>175</v>
      </c>
      <c r="G137" s="220"/>
      <c r="H137" s="220"/>
      <c r="I137" s="220"/>
      <c r="J137" s="175" t="s">
        <v>176</v>
      </c>
      <c r="K137" s="176">
        <v>32.213000000000001</v>
      </c>
      <c r="L137" s="221">
        <v>0</v>
      </c>
      <c r="M137" s="221"/>
      <c r="N137" s="222">
        <f t="shared" si="5"/>
        <v>0</v>
      </c>
      <c r="O137" s="222"/>
      <c r="P137" s="222"/>
      <c r="Q137" s="222"/>
      <c r="R137" s="144"/>
      <c r="T137" s="177"/>
      <c r="U137" s="50" t="s">
        <v>43</v>
      </c>
      <c r="V137" s="41"/>
      <c r="W137" s="178">
        <f t="shared" si="6"/>
        <v>0</v>
      </c>
      <c r="X137" s="178">
        <v>0</v>
      </c>
      <c r="Y137" s="178">
        <f t="shared" si="7"/>
        <v>0</v>
      </c>
      <c r="Z137" s="178">
        <v>0</v>
      </c>
      <c r="AA137" s="179">
        <f t="shared" si="8"/>
        <v>0</v>
      </c>
      <c r="AR137" s="22" t="s">
        <v>86</v>
      </c>
      <c r="AT137" s="22" t="s">
        <v>156</v>
      </c>
      <c r="AU137" s="22" t="s">
        <v>134</v>
      </c>
      <c r="AY137" s="22" t="s">
        <v>155</v>
      </c>
      <c r="BE137" s="114">
        <f t="shared" si="9"/>
        <v>0</v>
      </c>
      <c r="BF137" s="114">
        <f t="shared" si="10"/>
        <v>0</v>
      </c>
      <c r="BG137" s="114">
        <f t="shared" si="11"/>
        <v>0</v>
      </c>
      <c r="BH137" s="114">
        <f t="shared" si="12"/>
        <v>0</v>
      </c>
      <c r="BI137" s="114">
        <f t="shared" si="13"/>
        <v>0</v>
      </c>
      <c r="BJ137" s="22" t="s">
        <v>134</v>
      </c>
      <c r="BK137" s="114">
        <f t="shared" si="14"/>
        <v>0</v>
      </c>
      <c r="BL137" s="22" t="s">
        <v>86</v>
      </c>
      <c r="BM137" s="22" t="s">
        <v>173</v>
      </c>
    </row>
    <row r="138" spans="2:65" s="39" customFormat="1" ht="25.5" customHeight="1" x14ac:dyDescent="0.3">
      <c r="B138" s="142"/>
      <c r="C138" s="173" t="s">
        <v>177</v>
      </c>
      <c r="D138" s="173" t="s">
        <v>156</v>
      </c>
      <c r="E138" s="174" t="s">
        <v>178</v>
      </c>
      <c r="F138" s="220" t="s">
        <v>179</v>
      </c>
      <c r="G138" s="220"/>
      <c r="H138" s="220"/>
      <c r="I138" s="220"/>
      <c r="J138" s="175" t="s">
        <v>159</v>
      </c>
      <c r="K138" s="176">
        <v>13.839</v>
      </c>
      <c r="L138" s="221">
        <v>0</v>
      </c>
      <c r="M138" s="221"/>
      <c r="N138" s="222">
        <f t="shared" si="5"/>
        <v>0</v>
      </c>
      <c r="O138" s="222"/>
      <c r="P138" s="222"/>
      <c r="Q138" s="222"/>
      <c r="R138" s="144"/>
      <c r="T138" s="177"/>
      <c r="U138" s="50" t="s">
        <v>43</v>
      </c>
      <c r="V138" s="41"/>
      <c r="W138" s="178">
        <f t="shared" si="6"/>
        <v>0</v>
      </c>
      <c r="X138" s="178">
        <v>0</v>
      </c>
      <c r="Y138" s="178">
        <f t="shared" si="7"/>
        <v>0</v>
      </c>
      <c r="Z138" s="178">
        <v>0</v>
      </c>
      <c r="AA138" s="179">
        <f t="shared" si="8"/>
        <v>0</v>
      </c>
      <c r="AR138" s="22" t="s">
        <v>86</v>
      </c>
      <c r="AT138" s="22" t="s">
        <v>156</v>
      </c>
      <c r="AU138" s="22" t="s">
        <v>134</v>
      </c>
      <c r="AY138" s="22" t="s">
        <v>155</v>
      </c>
      <c r="BE138" s="114">
        <f t="shared" si="9"/>
        <v>0</v>
      </c>
      <c r="BF138" s="114">
        <f t="shared" si="10"/>
        <v>0</v>
      </c>
      <c r="BG138" s="114">
        <f t="shared" si="11"/>
        <v>0</v>
      </c>
      <c r="BH138" s="114">
        <f t="shared" si="12"/>
        <v>0</v>
      </c>
      <c r="BI138" s="114">
        <f t="shared" si="13"/>
        <v>0</v>
      </c>
      <c r="BJ138" s="22" t="s">
        <v>134</v>
      </c>
      <c r="BK138" s="114">
        <f t="shared" si="14"/>
        <v>0</v>
      </c>
      <c r="BL138" s="22" t="s">
        <v>86</v>
      </c>
      <c r="BM138" s="22" t="s">
        <v>177</v>
      </c>
    </row>
    <row r="139" spans="2:65" s="161" customFormat="1" ht="29.85" customHeight="1" x14ac:dyDescent="0.3">
      <c r="B139" s="162"/>
      <c r="C139" s="163"/>
      <c r="D139" s="172" t="s">
        <v>113</v>
      </c>
      <c r="E139" s="172"/>
      <c r="F139" s="172"/>
      <c r="G139" s="172"/>
      <c r="H139" s="172"/>
      <c r="I139" s="172"/>
      <c r="J139" s="172"/>
      <c r="K139" s="172"/>
      <c r="L139" s="172"/>
      <c r="M139" s="172"/>
      <c r="N139" s="223">
        <f>BK139</f>
        <v>0</v>
      </c>
      <c r="O139" s="223"/>
      <c r="P139" s="223"/>
      <c r="Q139" s="223"/>
      <c r="R139" s="165"/>
      <c r="T139" s="166"/>
      <c r="U139" s="163"/>
      <c r="V139" s="163"/>
      <c r="W139" s="167">
        <f>W140</f>
        <v>0</v>
      </c>
      <c r="X139" s="163"/>
      <c r="Y139" s="167">
        <f>Y140</f>
        <v>2.4000000000000002E-3</v>
      </c>
      <c r="Z139" s="163"/>
      <c r="AA139" s="168">
        <f>AA140</f>
        <v>0</v>
      </c>
      <c r="AR139" s="169" t="s">
        <v>82</v>
      </c>
      <c r="AT139" s="170" t="s">
        <v>75</v>
      </c>
      <c r="AU139" s="170" t="s">
        <v>82</v>
      </c>
      <c r="AY139" s="169" t="s">
        <v>155</v>
      </c>
      <c r="BK139" s="171">
        <f>BK140</f>
        <v>0</v>
      </c>
    </row>
    <row r="140" spans="2:65" s="39" customFormat="1" ht="25.5" customHeight="1" x14ac:dyDescent="0.3">
      <c r="B140" s="142"/>
      <c r="C140" s="173" t="s">
        <v>180</v>
      </c>
      <c r="D140" s="173" t="s">
        <v>156</v>
      </c>
      <c r="E140" s="174" t="s">
        <v>181</v>
      </c>
      <c r="F140" s="220" t="s">
        <v>182</v>
      </c>
      <c r="G140" s="220"/>
      <c r="H140" s="220"/>
      <c r="I140" s="220"/>
      <c r="J140" s="175" t="s">
        <v>183</v>
      </c>
      <c r="K140" s="176">
        <v>60</v>
      </c>
      <c r="L140" s="221">
        <v>0</v>
      </c>
      <c r="M140" s="221"/>
      <c r="N140" s="222">
        <f>ROUND(L140*K140,2)</f>
        <v>0</v>
      </c>
      <c r="O140" s="222"/>
      <c r="P140" s="222"/>
      <c r="Q140" s="222"/>
      <c r="R140" s="144"/>
      <c r="T140" s="177"/>
      <c r="U140" s="50" t="s">
        <v>43</v>
      </c>
      <c r="V140" s="41"/>
      <c r="W140" s="178">
        <f>V140*K140</f>
        <v>0</v>
      </c>
      <c r="X140" s="178">
        <v>4.0000000000000003E-5</v>
      </c>
      <c r="Y140" s="178">
        <f>X140*K140</f>
        <v>2.4000000000000002E-3</v>
      </c>
      <c r="Z140" s="178">
        <v>0</v>
      </c>
      <c r="AA140" s="179">
        <f>Z140*K140</f>
        <v>0</v>
      </c>
      <c r="AR140" s="22" t="s">
        <v>86</v>
      </c>
      <c r="AT140" s="22" t="s">
        <v>156</v>
      </c>
      <c r="AU140" s="22" t="s">
        <v>134</v>
      </c>
      <c r="AY140" s="22" t="s">
        <v>155</v>
      </c>
      <c r="BE140" s="114">
        <f>IF(U140="základná",N140,0)</f>
        <v>0</v>
      </c>
      <c r="BF140" s="114">
        <f>IF(U140="znížená",N140,0)</f>
        <v>0</v>
      </c>
      <c r="BG140" s="114">
        <f>IF(U140="zákl. prenesená",N140,0)</f>
        <v>0</v>
      </c>
      <c r="BH140" s="114">
        <f>IF(U140="zníž. prenesená",N140,0)</f>
        <v>0</v>
      </c>
      <c r="BI140" s="114">
        <f>IF(U140="nulová",N140,0)</f>
        <v>0</v>
      </c>
      <c r="BJ140" s="22" t="s">
        <v>134</v>
      </c>
      <c r="BK140" s="114">
        <f>ROUND(L140*K140,2)</f>
        <v>0</v>
      </c>
      <c r="BL140" s="22" t="s">
        <v>86</v>
      </c>
      <c r="BM140" s="22" t="s">
        <v>180</v>
      </c>
    </row>
    <row r="141" spans="2:65" s="161" customFormat="1" ht="29.85" customHeight="1" x14ac:dyDescent="0.3">
      <c r="B141" s="162"/>
      <c r="C141" s="163"/>
      <c r="D141" s="172" t="s">
        <v>114</v>
      </c>
      <c r="E141" s="172"/>
      <c r="F141" s="172"/>
      <c r="G141" s="172"/>
      <c r="H141" s="172"/>
      <c r="I141" s="172"/>
      <c r="J141" s="172"/>
      <c r="K141" s="172"/>
      <c r="L141" s="172"/>
      <c r="M141" s="172"/>
      <c r="N141" s="223">
        <f>BK141</f>
        <v>0</v>
      </c>
      <c r="O141" s="223"/>
      <c r="P141" s="223"/>
      <c r="Q141" s="223"/>
      <c r="R141" s="165"/>
      <c r="T141" s="166"/>
      <c r="U141" s="163"/>
      <c r="V141" s="163"/>
      <c r="W141" s="167">
        <f>SUM(W142:W154)</f>
        <v>0</v>
      </c>
      <c r="X141" s="163"/>
      <c r="Y141" s="167">
        <f>SUM(Y142:Y154)</f>
        <v>46.879727979999998</v>
      </c>
      <c r="Z141" s="163"/>
      <c r="AA141" s="168">
        <f>SUM(AA142:AA154)</f>
        <v>0</v>
      </c>
      <c r="AR141" s="169" t="s">
        <v>82</v>
      </c>
      <c r="AT141" s="170" t="s">
        <v>75</v>
      </c>
      <c r="AU141" s="170" t="s">
        <v>82</v>
      </c>
      <c r="AY141" s="169" t="s">
        <v>155</v>
      </c>
      <c r="BK141" s="171">
        <f>SUM(BK142:BK154)</f>
        <v>0</v>
      </c>
    </row>
    <row r="142" spans="2:65" s="39" customFormat="1" ht="51" customHeight="1" x14ac:dyDescent="0.3">
      <c r="B142" s="142"/>
      <c r="C142" s="173" t="s">
        <v>184</v>
      </c>
      <c r="D142" s="173" t="s">
        <v>156</v>
      </c>
      <c r="E142" s="174" t="s">
        <v>185</v>
      </c>
      <c r="F142" s="220" t="s">
        <v>186</v>
      </c>
      <c r="G142" s="220"/>
      <c r="H142" s="220"/>
      <c r="I142" s="220"/>
      <c r="J142" s="175" t="s">
        <v>183</v>
      </c>
      <c r="K142" s="176">
        <v>117.098</v>
      </c>
      <c r="L142" s="221">
        <v>0</v>
      </c>
      <c r="M142" s="221"/>
      <c r="N142" s="222">
        <f t="shared" ref="N142:N154" si="15">ROUND(L142*K142,2)</f>
        <v>0</v>
      </c>
      <c r="O142" s="222"/>
      <c r="P142" s="222"/>
      <c r="Q142" s="222"/>
      <c r="R142" s="144"/>
      <c r="T142" s="177"/>
      <c r="U142" s="50" t="s">
        <v>43</v>
      </c>
      <c r="V142" s="41"/>
      <c r="W142" s="178">
        <f t="shared" ref="W142:W154" si="16">V142*K142</f>
        <v>0</v>
      </c>
      <c r="X142" s="178">
        <v>1E-4</v>
      </c>
      <c r="Y142" s="178">
        <f t="shared" ref="Y142:Y154" si="17">X142*K142</f>
        <v>1.1709800000000001E-2</v>
      </c>
      <c r="Z142" s="178">
        <v>0</v>
      </c>
      <c r="AA142" s="179">
        <f t="shared" ref="AA142:AA154" si="18">Z142*K142</f>
        <v>0</v>
      </c>
      <c r="AR142" s="22" t="s">
        <v>86</v>
      </c>
      <c r="AT142" s="22" t="s">
        <v>156</v>
      </c>
      <c r="AU142" s="22" t="s">
        <v>134</v>
      </c>
      <c r="AY142" s="22" t="s">
        <v>155</v>
      </c>
      <c r="BE142" s="114">
        <f t="shared" ref="BE142:BE154" si="19">IF(U142="základná",N142,0)</f>
        <v>0</v>
      </c>
      <c r="BF142" s="114">
        <f t="shared" ref="BF142:BF154" si="20">IF(U142="znížená",N142,0)</f>
        <v>0</v>
      </c>
      <c r="BG142" s="114">
        <f t="shared" ref="BG142:BG154" si="21">IF(U142="zákl. prenesená",N142,0)</f>
        <v>0</v>
      </c>
      <c r="BH142" s="114">
        <f t="shared" ref="BH142:BH154" si="22">IF(U142="zníž. prenesená",N142,0)</f>
        <v>0</v>
      </c>
      <c r="BI142" s="114">
        <f t="shared" ref="BI142:BI154" si="23">IF(U142="nulová",N142,0)</f>
        <v>0</v>
      </c>
      <c r="BJ142" s="22" t="s">
        <v>134</v>
      </c>
      <c r="BK142" s="114">
        <f t="shared" ref="BK142:BK154" si="24">ROUND(L142*K142,2)</f>
        <v>0</v>
      </c>
      <c r="BL142" s="22" t="s">
        <v>86</v>
      </c>
      <c r="BM142" s="22" t="s">
        <v>184</v>
      </c>
    </row>
    <row r="143" spans="2:65" s="39" customFormat="1" ht="38.25" customHeight="1" x14ac:dyDescent="0.3">
      <c r="B143" s="142"/>
      <c r="C143" s="173" t="s">
        <v>187</v>
      </c>
      <c r="D143" s="173" t="s">
        <v>156</v>
      </c>
      <c r="E143" s="174" t="s">
        <v>188</v>
      </c>
      <c r="F143" s="220" t="s">
        <v>189</v>
      </c>
      <c r="G143" s="220"/>
      <c r="H143" s="220"/>
      <c r="I143" s="220"/>
      <c r="J143" s="175" t="s">
        <v>183</v>
      </c>
      <c r="K143" s="176">
        <v>653.48199999999997</v>
      </c>
      <c r="L143" s="221">
        <v>0</v>
      </c>
      <c r="M143" s="221"/>
      <c r="N143" s="222">
        <f t="shared" si="15"/>
        <v>0</v>
      </c>
      <c r="O143" s="222"/>
      <c r="P143" s="222"/>
      <c r="Q143" s="222"/>
      <c r="R143" s="144"/>
      <c r="T143" s="177"/>
      <c r="U143" s="50" t="s">
        <v>43</v>
      </c>
      <c r="V143" s="41"/>
      <c r="W143" s="178">
        <f t="shared" si="16"/>
        <v>0</v>
      </c>
      <c r="X143" s="178">
        <v>3.2320000000000002E-2</v>
      </c>
      <c r="Y143" s="178">
        <f t="shared" si="17"/>
        <v>21.120538239999998</v>
      </c>
      <c r="Z143" s="178">
        <v>0</v>
      </c>
      <c r="AA143" s="179">
        <f t="shared" si="18"/>
        <v>0</v>
      </c>
      <c r="AR143" s="22" t="s">
        <v>86</v>
      </c>
      <c r="AT143" s="22" t="s">
        <v>156</v>
      </c>
      <c r="AU143" s="22" t="s">
        <v>134</v>
      </c>
      <c r="AY143" s="22" t="s">
        <v>155</v>
      </c>
      <c r="BE143" s="114">
        <f t="shared" si="19"/>
        <v>0</v>
      </c>
      <c r="BF143" s="114">
        <f t="shared" si="20"/>
        <v>0</v>
      </c>
      <c r="BG143" s="114">
        <f t="shared" si="21"/>
        <v>0</v>
      </c>
      <c r="BH143" s="114">
        <f t="shared" si="22"/>
        <v>0</v>
      </c>
      <c r="BI143" s="114">
        <f t="shared" si="23"/>
        <v>0</v>
      </c>
      <c r="BJ143" s="22" t="s">
        <v>134</v>
      </c>
      <c r="BK143" s="114">
        <f t="shared" si="24"/>
        <v>0</v>
      </c>
      <c r="BL143" s="22" t="s">
        <v>86</v>
      </c>
      <c r="BM143" s="22" t="s">
        <v>187</v>
      </c>
    </row>
    <row r="144" spans="2:65" s="39" customFormat="1" ht="25.5" customHeight="1" x14ac:dyDescent="0.3">
      <c r="B144" s="142"/>
      <c r="C144" s="173" t="s">
        <v>190</v>
      </c>
      <c r="D144" s="173" t="s">
        <v>156</v>
      </c>
      <c r="E144" s="174" t="s">
        <v>191</v>
      </c>
      <c r="F144" s="220" t="s">
        <v>192</v>
      </c>
      <c r="G144" s="220"/>
      <c r="H144" s="220"/>
      <c r="I144" s="220"/>
      <c r="J144" s="175" t="s">
        <v>183</v>
      </c>
      <c r="K144" s="176">
        <v>89.24</v>
      </c>
      <c r="L144" s="221">
        <v>0</v>
      </c>
      <c r="M144" s="221"/>
      <c r="N144" s="222">
        <f t="shared" si="15"/>
        <v>0</v>
      </c>
      <c r="O144" s="222"/>
      <c r="P144" s="222"/>
      <c r="Q144" s="222"/>
      <c r="R144" s="144"/>
      <c r="T144" s="177"/>
      <c r="U144" s="50" t="s">
        <v>43</v>
      </c>
      <c r="V144" s="41"/>
      <c r="W144" s="178">
        <f t="shared" si="16"/>
        <v>0</v>
      </c>
      <c r="X144" s="178">
        <v>5.2500000000000003E-3</v>
      </c>
      <c r="Y144" s="178">
        <f t="shared" si="17"/>
        <v>0.46850999999999998</v>
      </c>
      <c r="Z144" s="178">
        <v>0</v>
      </c>
      <c r="AA144" s="179">
        <f t="shared" si="18"/>
        <v>0</v>
      </c>
      <c r="AR144" s="22" t="s">
        <v>86</v>
      </c>
      <c r="AT144" s="22" t="s">
        <v>156</v>
      </c>
      <c r="AU144" s="22" t="s">
        <v>134</v>
      </c>
      <c r="AY144" s="22" t="s">
        <v>155</v>
      </c>
      <c r="BE144" s="114">
        <f t="shared" si="19"/>
        <v>0</v>
      </c>
      <c r="BF144" s="114">
        <f t="shared" si="20"/>
        <v>0</v>
      </c>
      <c r="BG144" s="114">
        <f t="shared" si="21"/>
        <v>0</v>
      </c>
      <c r="BH144" s="114">
        <f t="shared" si="22"/>
        <v>0</v>
      </c>
      <c r="BI144" s="114">
        <f t="shared" si="23"/>
        <v>0</v>
      </c>
      <c r="BJ144" s="22" t="s">
        <v>134</v>
      </c>
      <c r="BK144" s="114">
        <f t="shared" si="24"/>
        <v>0</v>
      </c>
      <c r="BL144" s="22" t="s">
        <v>86</v>
      </c>
      <c r="BM144" s="22" t="s">
        <v>190</v>
      </c>
    </row>
    <row r="145" spans="2:65" s="39" customFormat="1" ht="38.25" customHeight="1" x14ac:dyDescent="0.3">
      <c r="B145" s="142"/>
      <c r="C145" s="173" t="s">
        <v>193</v>
      </c>
      <c r="D145" s="173" t="s">
        <v>156</v>
      </c>
      <c r="E145" s="174" t="s">
        <v>194</v>
      </c>
      <c r="F145" s="220" t="s">
        <v>195</v>
      </c>
      <c r="G145" s="220"/>
      <c r="H145" s="220"/>
      <c r="I145" s="220"/>
      <c r="J145" s="175" t="s">
        <v>183</v>
      </c>
      <c r="K145" s="176">
        <v>624.24199999999996</v>
      </c>
      <c r="L145" s="221">
        <v>0</v>
      </c>
      <c r="M145" s="221"/>
      <c r="N145" s="222">
        <f t="shared" si="15"/>
        <v>0</v>
      </c>
      <c r="O145" s="222"/>
      <c r="P145" s="222"/>
      <c r="Q145" s="222"/>
      <c r="R145" s="144"/>
      <c r="T145" s="177"/>
      <c r="U145" s="50" t="s">
        <v>43</v>
      </c>
      <c r="V145" s="41"/>
      <c r="W145" s="178">
        <f t="shared" si="16"/>
        <v>0</v>
      </c>
      <c r="X145" s="178">
        <v>3.0500000000000002E-3</v>
      </c>
      <c r="Y145" s="178">
        <f t="shared" si="17"/>
        <v>1.9039381</v>
      </c>
      <c r="Z145" s="178">
        <v>0</v>
      </c>
      <c r="AA145" s="179">
        <f t="shared" si="18"/>
        <v>0</v>
      </c>
      <c r="AR145" s="22" t="s">
        <v>86</v>
      </c>
      <c r="AT145" s="22" t="s">
        <v>156</v>
      </c>
      <c r="AU145" s="22" t="s">
        <v>134</v>
      </c>
      <c r="AY145" s="22" t="s">
        <v>155</v>
      </c>
      <c r="BE145" s="114">
        <f t="shared" si="19"/>
        <v>0</v>
      </c>
      <c r="BF145" s="114">
        <f t="shared" si="20"/>
        <v>0</v>
      </c>
      <c r="BG145" s="114">
        <f t="shared" si="21"/>
        <v>0</v>
      </c>
      <c r="BH145" s="114">
        <f t="shared" si="22"/>
        <v>0</v>
      </c>
      <c r="BI145" s="114">
        <f t="shared" si="23"/>
        <v>0</v>
      </c>
      <c r="BJ145" s="22" t="s">
        <v>134</v>
      </c>
      <c r="BK145" s="114">
        <f t="shared" si="24"/>
        <v>0</v>
      </c>
      <c r="BL145" s="22" t="s">
        <v>86</v>
      </c>
      <c r="BM145" s="22" t="s">
        <v>193</v>
      </c>
    </row>
    <row r="146" spans="2:65" s="39" customFormat="1" ht="38.25" customHeight="1" x14ac:dyDescent="0.3">
      <c r="B146" s="142"/>
      <c r="C146" s="173" t="s">
        <v>196</v>
      </c>
      <c r="D146" s="173" t="s">
        <v>156</v>
      </c>
      <c r="E146" s="174" t="s">
        <v>197</v>
      </c>
      <c r="F146" s="220" t="s">
        <v>198</v>
      </c>
      <c r="G146" s="220"/>
      <c r="H146" s="220"/>
      <c r="I146" s="220"/>
      <c r="J146" s="175" t="s">
        <v>183</v>
      </c>
      <c r="K146" s="176">
        <v>624.24199999999996</v>
      </c>
      <c r="L146" s="221">
        <v>0</v>
      </c>
      <c r="M146" s="221"/>
      <c r="N146" s="222">
        <f t="shared" si="15"/>
        <v>0</v>
      </c>
      <c r="O146" s="222"/>
      <c r="P146" s="222"/>
      <c r="Q146" s="222"/>
      <c r="R146" s="144"/>
      <c r="T146" s="177"/>
      <c r="U146" s="50" t="s">
        <v>43</v>
      </c>
      <c r="V146" s="41"/>
      <c r="W146" s="178">
        <f t="shared" si="16"/>
        <v>0</v>
      </c>
      <c r="X146" s="178">
        <v>0</v>
      </c>
      <c r="Y146" s="178">
        <f t="shared" si="17"/>
        <v>0</v>
      </c>
      <c r="Z146" s="178">
        <v>0</v>
      </c>
      <c r="AA146" s="179">
        <f t="shared" si="18"/>
        <v>0</v>
      </c>
      <c r="AR146" s="22" t="s">
        <v>86</v>
      </c>
      <c r="AT146" s="22" t="s">
        <v>156</v>
      </c>
      <c r="AU146" s="22" t="s">
        <v>134</v>
      </c>
      <c r="AY146" s="22" t="s">
        <v>155</v>
      </c>
      <c r="BE146" s="114">
        <f t="shared" si="19"/>
        <v>0</v>
      </c>
      <c r="BF146" s="114">
        <f t="shared" si="20"/>
        <v>0</v>
      </c>
      <c r="BG146" s="114">
        <f t="shared" si="21"/>
        <v>0</v>
      </c>
      <c r="BH146" s="114">
        <f t="shared" si="22"/>
        <v>0</v>
      </c>
      <c r="BI146" s="114">
        <f t="shared" si="23"/>
        <v>0</v>
      </c>
      <c r="BJ146" s="22" t="s">
        <v>134</v>
      </c>
      <c r="BK146" s="114">
        <f t="shared" si="24"/>
        <v>0</v>
      </c>
      <c r="BL146" s="22" t="s">
        <v>86</v>
      </c>
      <c r="BM146" s="22" t="s">
        <v>196</v>
      </c>
    </row>
    <row r="147" spans="2:65" s="39" customFormat="1" ht="25.5" customHeight="1" x14ac:dyDescent="0.3">
      <c r="B147" s="142"/>
      <c r="C147" s="173" t="s">
        <v>199</v>
      </c>
      <c r="D147" s="173" t="s">
        <v>156</v>
      </c>
      <c r="E147" s="174" t="s">
        <v>200</v>
      </c>
      <c r="F147" s="220" t="s">
        <v>201</v>
      </c>
      <c r="G147" s="220"/>
      <c r="H147" s="220"/>
      <c r="I147" s="220"/>
      <c r="J147" s="175" t="s">
        <v>183</v>
      </c>
      <c r="K147" s="176">
        <v>653.48199999999997</v>
      </c>
      <c r="L147" s="221">
        <v>0</v>
      </c>
      <c r="M147" s="221"/>
      <c r="N147" s="222">
        <f t="shared" si="15"/>
        <v>0</v>
      </c>
      <c r="O147" s="222"/>
      <c r="P147" s="222"/>
      <c r="Q147" s="222"/>
      <c r="R147" s="144"/>
      <c r="T147" s="177"/>
      <c r="U147" s="50" t="s">
        <v>43</v>
      </c>
      <c r="V147" s="41"/>
      <c r="W147" s="178">
        <f t="shared" si="16"/>
        <v>0</v>
      </c>
      <c r="X147" s="178">
        <v>1E-4</v>
      </c>
      <c r="Y147" s="178">
        <f t="shared" si="17"/>
        <v>6.5348199999999995E-2</v>
      </c>
      <c r="Z147" s="178">
        <v>0</v>
      </c>
      <c r="AA147" s="179">
        <f t="shared" si="18"/>
        <v>0</v>
      </c>
      <c r="AR147" s="22" t="s">
        <v>86</v>
      </c>
      <c r="AT147" s="22" t="s">
        <v>156</v>
      </c>
      <c r="AU147" s="22" t="s">
        <v>134</v>
      </c>
      <c r="AY147" s="22" t="s">
        <v>155</v>
      </c>
      <c r="BE147" s="114">
        <f t="shared" si="19"/>
        <v>0</v>
      </c>
      <c r="BF147" s="114">
        <f t="shared" si="20"/>
        <v>0</v>
      </c>
      <c r="BG147" s="114">
        <f t="shared" si="21"/>
        <v>0</v>
      </c>
      <c r="BH147" s="114">
        <f t="shared" si="22"/>
        <v>0</v>
      </c>
      <c r="BI147" s="114">
        <f t="shared" si="23"/>
        <v>0</v>
      </c>
      <c r="BJ147" s="22" t="s">
        <v>134</v>
      </c>
      <c r="BK147" s="114">
        <f t="shared" si="24"/>
        <v>0</v>
      </c>
      <c r="BL147" s="22" t="s">
        <v>86</v>
      </c>
      <c r="BM147" s="22" t="s">
        <v>199</v>
      </c>
    </row>
    <row r="148" spans="2:65" s="39" customFormat="1" ht="25.5" customHeight="1" x14ac:dyDescent="0.3">
      <c r="B148" s="142"/>
      <c r="C148" s="173" t="s">
        <v>202</v>
      </c>
      <c r="D148" s="173" t="s">
        <v>156</v>
      </c>
      <c r="E148" s="174" t="s">
        <v>203</v>
      </c>
      <c r="F148" s="220" t="s">
        <v>204</v>
      </c>
      <c r="G148" s="220"/>
      <c r="H148" s="220"/>
      <c r="I148" s="220"/>
      <c r="J148" s="175" t="s">
        <v>183</v>
      </c>
      <c r="K148" s="176">
        <v>60</v>
      </c>
      <c r="L148" s="221">
        <v>0</v>
      </c>
      <c r="M148" s="221"/>
      <c r="N148" s="222">
        <f t="shared" si="15"/>
        <v>0</v>
      </c>
      <c r="O148" s="222"/>
      <c r="P148" s="222"/>
      <c r="Q148" s="222"/>
      <c r="R148" s="144"/>
      <c r="T148" s="177"/>
      <c r="U148" s="50" t="s">
        <v>43</v>
      </c>
      <c r="V148" s="41"/>
      <c r="W148" s="178">
        <f t="shared" si="16"/>
        <v>0</v>
      </c>
      <c r="X148" s="178">
        <v>5.7600000000000004E-3</v>
      </c>
      <c r="Y148" s="178">
        <f t="shared" si="17"/>
        <v>0.34560000000000002</v>
      </c>
      <c r="Z148" s="178">
        <v>0</v>
      </c>
      <c r="AA148" s="179">
        <f t="shared" si="18"/>
        <v>0</v>
      </c>
      <c r="AR148" s="22" t="s">
        <v>86</v>
      </c>
      <c r="AT148" s="22" t="s">
        <v>156</v>
      </c>
      <c r="AU148" s="22" t="s">
        <v>134</v>
      </c>
      <c r="AY148" s="22" t="s">
        <v>155</v>
      </c>
      <c r="BE148" s="114">
        <f t="shared" si="19"/>
        <v>0</v>
      </c>
      <c r="BF148" s="114">
        <f t="shared" si="20"/>
        <v>0</v>
      </c>
      <c r="BG148" s="114">
        <f t="shared" si="21"/>
        <v>0</v>
      </c>
      <c r="BH148" s="114">
        <f t="shared" si="22"/>
        <v>0</v>
      </c>
      <c r="BI148" s="114">
        <f t="shared" si="23"/>
        <v>0</v>
      </c>
      <c r="BJ148" s="22" t="s">
        <v>134</v>
      </c>
      <c r="BK148" s="114">
        <f t="shared" si="24"/>
        <v>0</v>
      </c>
      <c r="BL148" s="22" t="s">
        <v>86</v>
      </c>
      <c r="BM148" s="22" t="s">
        <v>202</v>
      </c>
    </row>
    <row r="149" spans="2:65" s="39" customFormat="1" ht="38.25" customHeight="1" x14ac:dyDescent="0.3">
      <c r="B149" s="142"/>
      <c r="C149" s="173" t="s">
        <v>205</v>
      </c>
      <c r="D149" s="173" t="s">
        <v>156</v>
      </c>
      <c r="E149" s="174" t="s">
        <v>206</v>
      </c>
      <c r="F149" s="220" t="s">
        <v>207</v>
      </c>
      <c r="G149" s="220"/>
      <c r="H149" s="220"/>
      <c r="I149" s="220"/>
      <c r="J149" s="175" t="s">
        <v>183</v>
      </c>
      <c r="K149" s="176">
        <v>499.90600000000001</v>
      </c>
      <c r="L149" s="221">
        <v>0</v>
      </c>
      <c r="M149" s="221"/>
      <c r="N149" s="222">
        <f t="shared" si="15"/>
        <v>0</v>
      </c>
      <c r="O149" s="222"/>
      <c r="P149" s="222"/>
      <c r="Q149" s="222"/>
      <c r="R149" s="144"/>
      <c r="T149" s="177"/>
      <c r="U149" s="50" t="s">
        <v>43</v>
      </c>
      <c r="V149" s="41"/>
      <c r="W149" s="178">
        <f t="shared" si="16"/>
        <v>0</v>
      </c>
      <c r="X149" s="178">
        <v>3.8989999999999997E-2</v>
      </c>
      <c r="Y149" s="178">
        <f t="shared" si="17"/>
        <v>19.491334939999998</v>
      </c>
      <c r="Z149" s="178">
        <v>0</v>
      </c>
      <c r="AA149" s="179">
        <f t="shared" si="18"/>
        <v>0</v>
      </c>
      <c r="AR149" s="22" t="s">
        <v>86</v>
      </c>
      <c r="AT149" s="22" t="s">
        <v>156</v>
      </c>
      <c r="AU149" s="22" t="s">
        <v>134</v>
      </c>
      <c r="AY149" s="22" t="s">
        <v>155</v>
      </c>
      <c r="BE149" s="114">
        <f t="shared" si="19"/>
        <v>0</v>
      </c>
      <c r="BF149" s="114">
        <f t="shared" si="20"/>
        <v>0</v>
      </c>
      <c r="BG149" s="114">
        <f t="shared" si="21"/>
        <v>0</v>
      </c>
      <c r="BH149" s="114">
        <f t="shared" si="22"/>
        <v>0</v>
      </c>
      <c r="BI149" s="114">
        <f t="shared" si="23"/>
        <v>0</v>
      </c>
      <c r="BJ149" s="22" t="s">
        <v>134</v>
      </c>
      <c r="BK149" s="114">
        <f t="shared" si="24"/>
        <v>0</v>
      </c>
      <c r="BL149" s="22" t="s">
        <v>86</v>
      </c>
      <c r="BM149" s="22" t="s">
        <v>205</v>
      </c>
    </row>
    <row r="150" spans="2:65" s="39" customFormat="1" ht="38.25" customHeight="1" x14ac:dyDescent="0.3">
      <c r="B150" s="142"/>
      <c r="C150" s="173" t="s">
        <v>208</v>
      </c>
      <c r="D150" s="173" t="s">
        <v>156</v>
      </c>
      <c r="E150" s="174" t="s">
        <v>209</v>
      </c>
      <c r="F150" s="220" t="s">
        <v>210</v>
      </c>
      <c r="G150" s="220"/>
      <c r="H150" s="220"/>
      <c r="I150" s="220"/>
      <c r="J150" s="175" t="s">
        <v>183</v>
      </c>
      <c r="K150" s="176">
        <v>53.996000000000002</v>
      </c>
      <c r="L150" s="221">
        <v>0</v>
      </c>
      <c r="M150" s="221"/>
      <c r="N150" s="222">
        <f t="shared" si="15"/>
        <v>0</v>
      </c>
      <c r="O150" s="222"/>
      <c r="P150" s="222"/>
      <c r="Q150" s="222"/>
      <c r="R150" s="144"/>
      <c r="T150" s="177"/>
      <c r="U150" s="50" t="s">
        <v>43</v>
      </c>
      <c r="V150" s="41"/>
      <c r="W150" s="178">
        <f t="shared" si="16"/>
        <v>0</v>
      </c>
      <c r="X150" s="178">
        <v>2.1049999999999999E-2</v>
      </c>
      <c r="Y150" s="178">
        <f t="shared" si="17"/>
        <v>1.1366158</v>
      </c>
      <c r="Z150" s="178">
        <v>0</v>
      </c>
      <c r="AA150" s="179">
        <f t="shared" si="18"/>
        <v>0</v>
      </c>
      <c r="AR150" s="22" t="s">
        <v>86</v>
      </c>
      <c r="AT150" s="22" t="s">
        <v>156</v>
      </c>
      <c r="AU150" s="22" t="s">
        <v>134</v>
      </c>
      <c r="AY150" s="22" t="s">
        <v>155</v>
      </c>
      <c r="BE150" s="114">
        <f t="shared" si="19"/>
        <v>0</v>
      </c>
      <c r="BF150" s="114">
        <f t="shared" si="20"/>
        <v>0</v>
      </c>
      <c r="BG150" s="114">
        <f t="shared" si="21"/>
        <v>0</v>
      </c>
      <c r="BH150" s="114">
        <f t="shared" si="22"/>
        <v>0</v>
      </c>
      <c r="BI150" s="114">
        <f t="shared" si="23"/>
        <v>0</v>
      </c>
      <c r="BJ150" s="22" t="s">
        <v>134</v>
      </c>
      <c r="BK150" s="114">
        <f t="shared" si="24"/>
        <v>0</v>
      </c>
      <c r="BL150" s="22" t="s">
        <v>86</v>
      </c>
      <c r="BM150" s="22" t="s">
        <v>208</v>
      </c>
    </row>
    <row r="151" spans="2:65" s="39" customFormat="1" ht="38.25" customHeight="1" x14ac:dyDescent="0.3">
      <c r="B151" s="142"/>
      <c r="C151" s="173" t="s">
        <v>211</v>
      </c>
      <c r="D151" s="173" t="s">
        <v>156</v>
      </c>
      <c r="E151" s="174" t="s">
        <v>212</v>
      </c>
      <c r="F151" s="220" t="s">
        <v>213</v>
      </c>
      <c r="G151" s="220"/>
      <c r="H151" s="220"/>
      <c r="I151" s="220"/>
      <c r="J151" s="175" t="s">
        <v>183</v>
      </c>
      <c r="K151" s="176">
        <v>2</v>
      </c>
      <c r="L151" s="221">
        <v>0</v>
      </c>
      <c r="M151" s="221"/>
      <c r="N151" s="222">
        <f t="shared" si="15"/>
        <v>0</v>
      </c>
      <c r="O151" s="222"/>
      <c r="P151" s="222"/>
      <c r="Q151" s="222"/>
      <c r="R151" s="144"/>
      <c r="T151" s="177"/>
      <c r="U151" s="50" t="s">
        <v>43</v>
      </c>
      <c r="V151" s="41"/>
      <c r="W151" s="178">
        <f t="shared" si="16"/>
        <v>0</v>
      </c>
      <c r="X151" s="178">
        <v>1.2919999999999999E-2</v>
      </c>
      <c r="Y151" s="178">
        <f t="shared" si="17"/>
        <v>2.5839999999999998E-2</v>
      </c>
      <c r="Z151" s="178">
        <v>0</v>
      </c>
      <c r="AA151" s="179">
        <f t="shared" si="18"/>
        <v>0</v>
      </c>
      <c r="AR151" s="22" t="s">
        <v>86</v>
      </c>
      <c r="AT151" s="22" t="s">
        <v>156</v>
      </c>
      <c r="AU151" s="22" t="s">
        <v>134</v>
      </c>
      <c r="AY151" s="22" t="s">
        <v>155</v>
      </c>
      <c r="BE151" s="114">
        <f t="shared" si="19"/>
        <v>0</v>
      </c>
      <c r="BF151" s="114">
        <f t="shared" si="20"/>
        <v>0</v>
      </c>
      <c r="BG151" s="114">
        <f t="shared" si="21"/>
        <v>0</v>
      </c>
      <c r="BH151" s="114">
        <f t="shared" si="22"/>
        <v>0</v>
      </c>
      <c r="BI151" s="114">
        <f t="shared" si="23"/>
        <v>0</v>
      </c>
      <c r="BJ151" s="22" t="s">
        <v>134</v>
      </c>
      <c r="BK151" s="114">
        <f t="shared" si="24"/>
        <v>0</v>
      </c>
      <c r="BL151" s="22" t="s">
        <v>86</v>
      </c>
      <c r="BM151" s="22" t="s">
        <v>211</v>
      </c>
    </row>
    <row r="152" spans="2:65" s="39" customFormat="1" ht="38.25" customHeight="1" x14ac:dyDescent="0.3">
      <c r="B152" s="142"/>
      <c r="C152" s="173" t="s">
        <v>9</v>
      </c>
      <c r="D152" s="173" t="s">
        <v>156</v>
      </c>
      <c r="E152" s="174" t="s">
        <v>214</v>
      </c>
      <c r="F152" s="220" t="s">
        <v>215</v>
      </c>
      <c r="G152" s="220"/>
      <c r="H152" s="220"/>
      <c r="I152" s="220"/>
      <c r="J152" s="175" t="s">
        <v>183</v>
      </c>
      <c r="K152" s="176">
        <v>15.34</v>
      </c>
      <c r="L152" s="221">
        <v>0</v>
      </c>
      <c r="M152" s="221"/>
      <c r="N152" s="222">
        <f t="shared" si="15"/>
        <v>0</v>
      </c>
      <c r="O152" s="222"/>
      <c r="P152" s="222"/>
      <c r="Q152" s="222"/>
      <c r="R152" s="144"/>
      <c r="T152" s="177"/>
      <c r="U152" s="50" t="s">
        <v>43</v>
      </c>
      <c r="V152" s="41"/>
      <c r="W152" s="178">
        <f t="shared" si="16"/>
        <v>0</v>
      </c>
      <c r="X152" s="178">
        <v>1.047E-2</v>
      </c>
      <c r="Y152" s="178">
        <f t="shared" si="17"/>
        <v>0.1606098</v>
      </c>
      <c r="Z152" s="178">
        <v>0</v>
      </c>
      <c r="AA152" s="179">
        <f t="shared" si="18"/>
        <v>0</v>
      </c>
      <c r="AR152" s="22" t="s">
        <v>86</v>
      </c>
      <c r="AT152" s="22" t="s">
        <v>156</v>
      </c>
      <c r="AU152" s="22" t="s">
        <v>134</v>
      </c>
      <c r="AY152" s="22" t="s">
        <v>155</v>
      </c>
      <c r="BE152" s="114">
        <f t="shared" si="19"/>
        <v>0</v>
      </c>
      <c r="BF152" s="114">
        <f t="shared" si="20"/>
        <v>0</v>
      </c>
      <c r="BG152" s="114">
        <f t="shared" si="21"/>
        <v>0</v>
      </c>
      <c r="BH152" s="114">
        <f t="shared" si="22"/>
        <v>0</v>
      </c>
      <c r="BI152" s="114">
        <f t="shared" si="23"/>
        <v>0</v>
      </c>
      <c r="BJ152" s="22" t="s">
        <v>134</v>
      </c>
      <c r="BK152" s="114">
        <f t="shared" si="24"/>
        <v>0</v>
      </c>
      <c r="BL152" s="22" t="s">
        <v>86</v>
      </c>
      <c r="BM152" s="22" t="s">
        <v>9</v>
      </c>
    </row>
    <row r="153" spans="2:65" s="39" customFormat="1" ht="38.25" customHeight="1" x14ac:dyDescent="0.3">
      <c r="B153" s="142"/>
      <c r="C153" s="173" t="s">
        <v>216</v>
      </c>
      <c r="D153" s="173" t="s">
        <v>156</v>
      </c>
      <c r="E153" s="174" t="s">
        <v>217</v>
      </c>
      <c r="F153" s="220" t="s">
        <v>218</v>
      </c>
      <c r="G153" s="220"/>
      <c r="H153" s="220"/>
      <c r="I153" s="220"/>
      <c r="J153" s="175" t="s">
        <v>183</v>
      </c>
      <c r="K153" s="176">
        <v>87.24</v>
      </c>
      <c r="L153" s="221">
        <v>0</v>
      </c>
      <c r="M153" s="221"/>
      <c r="N153" s="222">
        <f t="shared" si="15"/>
        <v>0</v>
      </c>
      <c r="O153" s="222"/>
      <c r="P153" s="222"/>
      <c r="Q153" s="222"/>
      <c r="R153" s="144"/>
      <c r="T153" s="177"/>
      <c r="U153" s="50" t="s">
        <v>43</v>
      </c>
      <c r="V153" s="41"/>
      <c r="W153" s="178">
        <f t="shared" si="16"/>
        <v>0</v>
      </c>
      <c r="X153" s="178">
        <v>1.499E-2</v>
      </c>
      <c r="Y153" s="178">
        <f t="shared" si="17"/>
        <v>1.3077276</v>
      </c>
      <c r="Z153" s="178">
        <v>0</v>
      </c>
      <c r="AA153" s="179">
        <f t="shared" si="18"/>
        <v>0</v>
      </c>
      <c r="AR153" s="22" t="s">
        <v>86</v>
      </c>
      <c r="AT153" s="22" t="s">
        <v>156</v>
      </c>
      <c r="AU153" s="22" t="s">
        <v>134</v>
      </c>
      <c r="AY153" s="22" t="s">
        <v>155</v>
      </c>
      <c r="BE153" s="114">
        <f t="shared" si="19"/>
        <v>0</v>
      </c>
      <c r="BF153" s="114">
        <f t="shared" si="20"/>
        <v>0</v>
      </c>
      <c r="BG153" s="114">
        <f t="shared" si="21"/>
        <v>0</v>
      </c>
      <c r="BH153" s="114">
        <f t="shared" si="22"/>
        <v>0</v>
      </c>
      <c r="BI153" s="114">
        <f t="shared" si="23"/>
        <v>0</v>
      </c>
      <c r="BJ153" s="22" t="s">
        <v>134</v>
      </c>
      <c r="BK153" s="114">
        <f t="shared" si="24"/>
        <v>0</v>
      </c>
      <c r="BL153" s="22" t="s">
        <v>86</v>
      </c>
      <c r="BM153" s="22" t="s">
        <v>216</v>
      </c>
    </row>
    <row r="154" spans="2:65" s="39" customFormat="1" ht="25.5" customHeight="1" x14ac:dyDescent="0.3">
      <c r="B154" s="142"/>
      <c r="C154" s="173" t="s">
        <v>219</v>
      </c>
      <c r="D154" s="173" t="s">
        <v>156</v>
      </c>
      <c r="E154" s="174" t="s">
        <v>220</v>
      </c>
      <c r="F154" s="220" t="s">
        <v>221</v>
      </c>
      <c r="G154" s="220"/>
      <c r="H154" s="220"/>
      <c r="I154" s="220"/>
      <c r="J154" s="175" t="s">
        <v>183</v>
      </c>
      <c r="K154" s="176">
        <v>41.070999999999998</v>
      </c>
      <c r="L154" s="221">
        <v>0</v>
      </c>
      <c r="M154" s="221"/>
      <c r="N154" s="222">
        <f t="shared" si="15"/>
        <v>0</v>
      </c>
      <c r="O154" s="222"/>
      <c r="P154" s="222"/>
      <c r="Q154" s="222"/>
      <c r="R154" s="144"/>
      <c r="T154" s="177"/>
      <c r="U154" s="50" t="s">
        <v>43</v>
      </c>
      <c r="V154" s="41"/>
      <c r="W154" s="178">
        <f t="shared" si="16"/>
        <v>0</v>
      </c>
      <c r="X154" s="178">
        <v>2.0500000000000001E-2</v>
      </c>
      <c r="Y154" s="178">
        <f t="shared" si="17"/>
        <v>0.84195549999999997</v>
      </c>
      <c r="Z154" s="178">
        <v>0</v>
      </c>
      <c r="AA154" s="179">
        <f t="shared" si="18"/>
        <v>0</v>
      </c>
      <c r="AR154" s="22" t="s">
        <v>86</v>
      </c>
      <c r="AT154" s="22" t="s">
        <v>156</v>
      </c>
      <c r="AU154" s="22" t="s">
        <v>134</v>
      </c>
      <c r="AY154" s="22" t="s">
        <v>155</v>
      </c>
      <c r="BE154" s="114">
        <f t="shared" si="19"/>
        <v>0</v>
      </c>
      <c r="BF154" s="114">
        <f t="shared" si="20"/>
        <v>0</v>
      </c>
      <c r="BG154" s="114">
        <f t="shared" si="21"/>
        <v>0</v>
      </c>
      <c r="BH154" s="114">
        <f t="shared" si="22"/>
        <v>0</v>
      </c>
      <c r="BI154" s="114">
        <f t="shared" si="23"/>
        <v>0</v>
      </c>
      <c r="BJ154" s="22" t="s">
        <v>134</v>
      </c>
      <c r="BK154" s="114">
        <f t="shared" si="24"/>
        <v>0</v>
      </c>
      <c r="BL154" s="22" t="s">
        <v>86</v>
      </c>
      <c r="BM154" s="22" t="s">
        <v>219</v>
      </c>
    </row>
    <row r="155" spans="2:65" s="161" customFormat="1" ht="29.85" customHeight="1" x14ac:dyDescent="0.3">
      <c r="B155" s="162"/>
      <c r="C155" s="163"/>
      <c r="D155" s="172" t="s">
        <v>115</v>
      </c>
      <c r="E155" s="172"/>
      <c r="F155" s="172"/>
      <c r="G155" s="172"/>
      <c r="H155" s="172"/>
      <c r="I155" s="172"/>
      <c r="J155" s="172"/>
      <c r="K155" s="172"/>
      <c r="L155" s="172"/>
      <c r="M155" s="172"/>
      <c r="N155" s="223">
        <f>BK155</f>
        <v>0</v>
      </c>
      <c r="O155" s="223"/>
      <c r="P155" s="223"/>
      <c r="Q155" s="223"/>
      <c r="R155" s="165"/>
      <c r="T155" s="166"/>
      <c r="U155" s="163"/>
      <c r="V155" s="163"/>
      <c r="W155" s="167">
        <f>SUM(W156:W173)</f>
        <v>0</v>
      </c>
      <c r="X155" s="163"/>
      <c r="Y155" s="167">
        <f>SUM(Y156:Y173)</f>
        <v>1.2252078</v>
      </c>
      <c r="Z155" s="163"/>
      <c r="AA155" s="168">
        <f>SUM(AA156:AA173)</f>
        <v>29.406689999999998</v>
      </c>
      <c r="AR155" s="169" t="s">
        <v>82</v>
      </c>
      <c r="AT155" s="170" t="s">
        <v>75</v>
      </c>
      <c r="AU155" s="170" t="s">
        <v>82</v>
      </c>
      <c r="AY155" s="169" t="s">
        <v>155</v>
      </c>
      <c r="BK155" s="171">
        <f>SUM(BK156:BK173)</f>
        <v>0</v>
      </c>
    </row>
    <row r="156" spans="2:65" s="39" customFormat="1" ht="38.25" customHeight="1" x14ac:dyDescent="0.3">
      <c r="B156" s="142"/>
      <c r="C156" s="173" t="s">
        <v>222</v>
      </c>
      <c r="D156" s="173" t="s">
        <v>156</v>
      </c>
      <c r="E156" s="174" t="s">
        <v>223</v>
      </c>
      <c r="F156" s="220" t="s">
        <v>224</v>
      </c>
      <c r="G156" s="220"/>
      <c r="H156" s="220"/>
      <c r="I156" s="220"/>
      <c r="J156" s="175" t="s">
        <v>183</v>
      </c>
      <c r="K156" s="176">
        <v>626</v>
      </c>
      <c r="L156" s="221">
        <v>0</v>
      </c>
      <c r="M156" s="221"/>
      <c r="N156" s="222">
        <f t="shared" ref="N156:N173" si="25">ROUND(L156*K156,2)</f>
        <v>0</v>
      </c>
      <c r="O156" s="222"/>
      <c r="P156" s="222"/>
      <c r="Q156" s="222"/>
      <c r="R156" s="144"/>
      <c r="T156" s="177"/>
      <c r="U156" s="50" t="s">
        <v>43</v>
      </c>
      <c r="V156" s="41"/>
      <c r="W156" s="178">
        <f t="shared" ref="W156:W173" si="26">V156*K156</f>
        <v>0</v>
      </c>
      <c r="X156" s="178">
        <v>0</v>
      </c>
      <c r="Y156" s="178">
        <f t="shared" ref="Y156:Y173" si="27">X156*K156</f>
        <v>0</v>
      </c>
      <c r="Z156" s="178">
        <v>0</v>
      </c>
      <c r="AA156" s="179">
        <f t="shared" ref="AA156:AA173" si="28">Z156*K156</f>
        <v>0</v>
      </c>
      <c r="AR156" s="22" t="s">
        <v>86</v>
      </c>
      <c r="AT156" s="22" t="s">
        <v>156</v>
      </c>
      <c r="AU156" s="22" t="s">
        <v>134</v>
      </c>
      <c r="AY156" s="22" t="s">
        <v>155</v>
      </c>
      <c r="BE156" s="114">
        <f t="shared" ref="BE156:BE173" si="29">IF(U156="základná",N156,0)</f>
        <v>0</v>
      </c>
      <c r="BF156" s="114">
        <f t="shared" ref="BF156:BF173" si="30">IF(U156="znížená",N156,0)</f>
        <v>0</v>
      </c>
      <c r="BG156" s="114">
        <f t="shared" ref="BG156:BG173" si="31">IF(U156="zákl. prenesená",N156,0)</f>
        <v>0</v>
      </c>
      <c r="BH156" s="114">
        <f t="shared" ref="BH156:BH173" si="32">IF(U156="zníž. prenesená",N156,0)</f>
        <v>0</v>
      </c>
      <c r="BI156" s="114">
        <f t="shared" ref="BI156:BI173" si="33">IF(U156="nulová",N156,0)</f>
        <v>0</v>
      </c>
      <c r="BJ156" s="22" t="s">
        <v>134</v>
      </c>
      <c r="BK156" s="114">
        <f t="shared" ref="BK156:BK173" si="34">ROUND(L156*K156,2)</f>
        <v>0</v>
      </c>
      <c r="BL156" s="22" t="s">
        <v>86</v>
      </c>
      <c r="BM156" s="22" t="s">
        <v>222</v>
      </c>
    </row>
    <row r="157" spans="2:65" s="39" customFormat="1" ht="25.5" customHeight="1" x14ac:dyDescent="0.3">
      <c r="B157" s="142"/>
      <c r="C157" s="173" t="s">
        <v>225</v>
      </c>
      <c r="D157" s="173" t="s">
        <v>156</v>
      </c>
      <c r="E157" s="174" t="s">
        <v>226</v>
      </c>
      <c r="F157" s="220" t="s">
        <v>227</v>
      </c>
      <c r="G157" s="220"/>
      <c r="H157" s="220"/>
      <c r="I157" s="220"/>
      <c r="J157" s="175" t="s">
        <v>183</v>
      </c>
      <c r="K157" s="176">
        <v>626</v>
      </c>
      <c r="L157" s="221">
        <v>0</v>
      </c>
      <c r="M157" s="221"/>
      <c r="N157" s="222">
        <f t="shared" si="25"/>
        <v>0</v>
      </c>
      <c r="O157" s="222"/>
      <c r="P157" s="222"/>
      <c r="Q157" s="222"/>
      <c r="R157" s="144"/>
      <c r="T157" s="177"/>
      <c r="U157" s="50" t="s">
        <v>43</v>
      </c>
      <c r="V157" s="41"/>
      <c r="W157" s="178">
        <f t="shared" si="26"/>
        <v>0</v>
      </c>
      <c r="X157" s="178">
        <v>7.5000000000000002E-4</v>
      </c>
      <c r="Y157" s="178">
        <f t="shared" si="27"/>
        <v>0.46950000000000003</v>
      </c>
      <c r="Z157" s="178">
        <v>0</v>
      </c>
      <c r="AA157" s="179">
        <f t="shared" si="28"/>
        <v>0</v>
      </c>
      <c r="AR157" s="22" t="s">
        <v>86</v>
      </c>
      <c r="AT157" s="22" t="s">
        <v>156</v>
      </c>
      <c r="AU157" s="22" t="s">
        <v>134</v>
      </c>
      <c r="AY157" s="22" t="s">
        <v>155</v>
      </c>
      <c r="BE157" s="114">
        <f t="shared" si="29"/>
        <v>0</v>
      </c>
      <c r="BF157" s="114">
        <f t="shared" si="30"/>
        <v>0</v>
      </c>
      <c r="BG157" s="114">
        <f t="shared" si="31"/>
        <v>0</v>
      </c>
      <c r="BH157" s="114">
        <f t="shared" si="32"/>
        <v>0</v>
      </c>
      <c r="BI157" s="114">
        <f t="shared" si="33"/>
        <v>0</v>
      </c>
      <c r="BJ157" s="22" t="s">
        <v>134</v>
      </c>
      <c r="BK157" s="114">
        <f t="shared" si="34"/>
        <v>0</v>
      </c>
      <c r="BL157" s="22" t="s">
        <v>86</v>
      </c>
      <c r="BM157" s="22" t="s">
        <v>225</v>
      </c>
    </row>
    <row r="158" spans="2:65" s="39" customFormat="1" ht="38.25" customHeight="1" x14ac:dyDescent="0.3">
      <c r="B158" s="142"/>
      <c r="C158" s="173" t="s">
        <v>228</v>
      </c>
      <c r="D158" s="173" t="s">
        <v>156</v>
      </c>
      <c r="E158" s="174" t="s">
        <v>229</v>
      </c>
      <c r="F158" s="220" t="s">
        <v>230</v>
      </c>
      <c r="G158" s="220"/>
      <c r="H158" s="220"/>
      <c r="I158" s="220"/>
      <c r="J158" s="175" t="s">
        <v>183</v>
      </c>
      <c r="K158" s="176">
        <v>626</v>
      </c>
      <c r="L158" s="221">
        <v>0</v>
      </c>
      <c r="M158" s="221"/>
      <c r="N158" s="222">
        <f t="shared" si="25"/>
        <v>0</v>
      </c>
      <c r="O158" s="222"/>
      <c r="P158" s="222"/>
      <c r="Q158" s="222"/>
      <c r="R158" s="144"/>
      <c r="T158" s="177"/>
      <c r="U158" s="50" t="s">
        <v>43</v>
      </c>
      <c r="V158" s="41"/>
      <c r="W158" s="178">
        <f t="shared" si="26"/>
        <v>0</v>
      </c>
      <c r="X158" s="178">
        <v>0</v>
      </c>
      <c r="Y158" s="178">
        <f t="shared" si="27"/>
        <v>0</v>
      </c>
      <c r="Z158" s="178">
        <v>0</v>
      </c>
      <c r="AA158" s="179">
        <f t="shared" si="28"/>
        <v>0</v>
      </c>
      <c r="AR158" s="22" t="s">
        <v>86</v>
      </c>
      <c r="AT158" s="22" t="s">
        <v>156</v>
      </c>
      <c r="AU158" s="22" t="s">
        <v>134</v>
      </c>
      <c r="AY158" s="22" t="s">
        <v>155</v>
      </c>
      <c r="BE158" s="114">
        <f t="shared" si="29"/>
        <v>0</v>
      </c>
      <c r="BF158" s="114">
        <f t="shared" si="30"/>
        <v>0</v>
      </c>
      <c r="BG158" s="114">
        <f t="shared" si="31"/>
        <v>0</v>
      </c>
      <c r="BH158" s="114">
        <f t="shared" si="32"/>
        <v>0</v>
      </c>
      <c r="BI158" s="114">
        <f t="shared" si="33"/>
        <v>0</v>
      </c>
      <c r="BJ158" s="22" t="s">
        <v>134</v>
      </c>
      <c r="BK158" s="114">
        <f t="shared" si="34"/>
        <v>0</v>
      </c>
      <c r="BL158" s="22" t="s">
        <v>86</v>
      </c>
      <c r="BM158" s="22" t="s">
        <v>228</v>
      </c>
    </row>
    <row r="159" spans="2:65" s="39" customFormat="1" ht="16.5" customHeight="1" x14ac:dyDescent="0.3">
      <c r="B159" s="142"/>
      <c r="C159" s="173" t="s">
        <v>231</v>
      </c>
      <c r="D159" s="173" t="s">
        <v>156</v>
      </c>
      <c r="E159" s="174" t="s">
        <v>232</v>
      </c>
      <c r="F159" s="220" t="s">
        <v>233</v>
      </c>
      <c r="G159" s="220"/>
      <c r="H159" s="220"/>
      <c r="I159" s="220"/>
      <c r="J159" s="175" t="s">
        <v>183</v>
      </c>
      <c r="K159" s="176">
        <v>626</v>
      </c>
      <c r="L159" s="221">
        <v>0</v>
      </c>
      <c r="M159" s="221"/>
      <c r="N159" s="222">
        <f t="shared" si="25"/>
        <v>0</v>
      </c>
      <c r="O159" s="222"/>
      <c r="P159" s="222"/>
      <c r="Q159" s="222"/>
      <c r="R159" s="144"/>
      <c r="T159" s="177"/>
      <c r="U159" s="50" t="s">
        <v>43</v>
      </c>
      <c r="V159" s="41"/>
      <c r="W159" s="178">
        <f t="shared" si="26"/>
        <v>0</v>
      </c>
      <c r="X159" s="178">
        <v>5.0000000000000002E-5</v>
      </c>
      <c r="Y159" s="178">
        <f t="shared" si="27"/>
        <v>3.1300000000000001E-2</v>
      </c>
      <c r="Z159" s="178">
        <v>0</v>
      </c>
      <c r="AA159" s="179">
        <f t="shared" si="28"/>
        <v>0</v>
      </c>
      <c r="AR159" s="22" t="s">
        <v>86</v>
      </c>
      <c r="AT159" s="22" t="s">
        <v>156</v>
      </c>
      <c r="AU159" s="22" t="s">
        <v>134</v>
      </c>
      <c r="AY159" s="22" t="s">
        <v>155</v>
      </c>
      <c r="BE159" s="114">
        <f t="shared" si="29"/>
        <v>0</v>
      </c>
      <c r="BF159" s="114">
        <f t="shared" si="30"/>
        <v>0</v>
      </c>
      <c r="BG159" s="114">
        <f t="shared" si="31"/>
        <v>0</v>
      </c>
      <c r="BH159" s="114">
        <f t="shared" si="32"/>
        <v>0</v>
      </c>
      <c r="BI159" s="114">
        <f t="shared" si="33"/>
        <v>0</v>
      </c>
      <c r="BJ159" s="22" t="s">
        <v>134</v>
      </c>
      <c r="BK159" s="114">
        <f t="shared" si="34"/>
        <v>0</v>
      </c>
      <c r="BL159" s="22" t="s">
        <v>86</v>
      </c>
      <c r="BM159" s="22" t="s">
        <v>231</v>
      </c>
    </row>
    <row r="160" spans="2:65" s="39" customFormat="1" ht="25.5" customHeight="1" x14ac:dyDescent="0.3">
      <c r="B160" s="142"/>
      <c r="C160" s="173" t="s">
        <v>234</v>
      </c>
      <c r="D160" s="173" t="s">
        <v>156</v>
      </c>
      <c r="E160" s="174" t="s">
        <v>235</v>
      </c>
      <c r="F160" s="220" t="s">
        <v>236</v>
      </c>
      <c r="G160" s="220"/>
      <c r="H160" s="220"/>
      <c r="I160" s="220"/>
      <c r="J160" s="175" t="s">
        <v>183</v>
      </c>
      <c r="K160" s="176">
        <v>626</v>
      </c>
      <c r="L160" s="221">
        <v>0</v>
      </c>
      <c r="M160" s="221"/>
      <c r="N160" s="222">
        <f t="shared" si="25"/>
        <v>0</v>
      </c>
      <c r="O160" s="222"/>
      <c r="P160" s="222"/>
      <c r="Q160" s="222"/>
      <c r="R160" s="144"/>
      <c r="T160" s="177"/>
      <c r="U160" s="50" t="s">
        <v>43</v>
      </c>
      <c r="V160" s="41"/>
      <c r="W160" s="178">
        <f t="shared" si="26"/>
        <v>0</v>
      </c>
      <c r="X160" s="178">
        <v>0</v>
      </c>
      <c r="Y160" s="178">
        <f t="shared" si="27"/>
        <v>0</v>
      </c>
      <c r="Z160" s="178">
        <v>0</v>
      </c>
      <c r="AA160" s="179">
        <f t="shared" si="28"/>
        <v>0</v>
      </c>
      <c r="AR160" s="22" t="s">
        <v>86</v>
      </c>
      <c r="AT160" s="22" t="s">
        <v>156</v>
      </c>
      <c r="AU160" s="22" t="s">
        <v>134</v>
      </c>
      <c r="AY160" s="22" t="s">
        <v>155</v>
      </c>
      <c r="BE160" s="114">
        <f t="shared" si="29"/>
        <v>0</v>
      </c>
      <c r="BF160" s="114">
        <f t="shared" si="30"/>
        <v>0</v>
      </c>
      <c r="BG160" s="114">
        <f t="shared" si="31"/>
        <v>0</v>
      </c>
      <c r="BH160" s="114">
        <f t="shared" si="32"/>
        <v>0</v>
      </c>
      <c r="BI160" s="114">
        <f t="shared" si="33"/>
        <v>0</v>
      </c>
      <c r="BJ160" s="22" t="s">
        <v>134</v>
      </c>
      <c r="BK160" s="114">
        <f t="shared" si="34"/>
        <v>0</v>
      </c>
      <c r="BL160" s="22" t="s">
        <v>86</v>
      </c>
      <c r="BM160" s="22" t="s">
        <v>234</v>
      </c>
    </row>
    <row r="161" spans="2:65" s="39" customFormat="1" ht="25.5" customHeight="1" x14ac:dyDescent="0.3">
      <c r="B161" s="142"/>
      <c r="C161" s="173" t="s">
        <v>237</v>
      </c>
      <c r="D161" s="173" t="s">
        <v>156</v>
      </c>
      <c r="E161" s="174" t="s">
        <v>238</v>
      </c>
      <c r="F161" s="220" t="s">
        <v>239</v>
      </c>
      <c r="G161" s="220"/>
      <c r="H161" s="220"/>
      <c r="I161" s="220"/>
      <c r="J161" s="175" t="s">
        <v>240</v>
      </c>
      <c r="K161" s="176">
        <v>116.4</v>
      </c>
      <c r="L161" s="221">
        <v>0</v>
      </c>
      <c r="M161" s="221"/>
      <c r="N161" s="222">
        <f t="shared" si="25"/>
        <v>0</v>
      </c>
      <c r="O161" s="222"/>
      <c r="P161" s="222"/>
      <c r="Q161" s="222"/>
      <c r="R161" s="144"/>
      <c r="T161" s="177"/>
      <c r="U161" s="50" t="s">
        <v>43</v>
      </c>
      <c r="V161" s="41"/>
      <c r="W161" s="178">
        <f t="shared" si="26"/>
        <v>0</v>
      </c>
      <c r="X161" s="178">
        <v>8.1999999999999998E-4</v>
      </c>
      <c r="Y161" s="178">
        <f t="shared" si="27"/>
        <v>9.5448000000000005E-2</v>
      </c>
      <c r="Z161" s="178">
        <v>0</v>
      </c>
      <c r="AA161" s="179">
        <f t="shared" si="28"/>
        <v>0</v>
      </c>
      <c r="AR161" s="22" t="s">
        <v>86</v>
      </c>
      <c r="AT161" s="22" t="s">
        <v>156</v>
      </c>
      <c r="AU161" s="22" t="s">
        <v>134</v>
      </c>
      <c r="AY161" s="22" t="s">
        <v>155</v>
      </c>
      <c r="BE161" s="114">
        <f t="shared" si="29"/>
        <v>0</v>
      </c>
      <c r="BF161" s="114">
        <f t="shared" si="30"/>
        <v>0</v>
      </c>
      <c r="BG161" s="114">
        <f t="shared" si="31"/>
        <v>0</v>
      </c>
      <c r="BH161" s="114">
        <f t="shared" si="32"/>
        <v>0</v>
      </c>
      <c r="BI161" s="114">
        <f t="shared" si="33"/>
        <v>0</v>
      </c>
      <c r="BJ161" s="22" t="s">
        <v>134</v>
      </c>
      <c r="BK161" s="114">
        <f t="shared" si="34"/>
        <v>0</v>
      </c>
      <c r="BL161" s="22" t="s">
        <v>86</v>
      </c>
      <c r="BM161" s="22" t="s">
        <v>237</v>
      </c>
    </row>
    <row r="162" spans="2:65" s="39" customFormat="1" ht="25.5" customHeight="1" x14ac:dyDescent="0.3">
      <c r="B162" s="142"/>
      <c r="C162" s="173" t="s">
        <v>241</v>
      </c>
      <c r="D162" s="173" t="s">
        <v>156</v>
      </c>
      <c r="E162" s="174" t="s">
        <v>242</v>
      </c>
      <c r="F162" s="220" t="s">
        <v>243</v>
      </c>
      <c r="G162" s="220"/>
      <c r="H162" s="220"/>
      <c r="I162" s="220"/>
      <c r="J162" s="175" t="s">
        <v>240</v>
      </c>
      <c r="K162" s="176">
        <v>75.05</v>
      </c>
      <c r="L162" s="221">
        <v>0</v>
      </c>
      <c r="M162" s="221"/>
      <c r="N162" s="222">
        <f t="shared" si="25"/>
        <v>0</v>
      </c>
      <c r="O162" s="222"/>
      <c r="P162" s="222"/>
      <c r="Q162" s="222"/>
      <c r="R162" s="144"/>
      <c r="T162" s="177"/>
      <c r="U162" s="50" t="s">
        <v>43</v>
      </c>
      <c r="V162" s="41"/>
      <c r="W162" s="178">
        <f t="shared" si="26"/>
        <v>0</v>
      </c>
      <c r="X162" s="178">
        <v>1.14E-3</v>
      </c>
      <c r="Y162" s="178">
        <f t="shared" si="27"/>
        <v>8.5556999999999994E-2</v>
      </c>
      <c r="Z162" s="178">
        <v>0</v>
      </c>
      <c r="AA162" s="179">
        <f t="shared" si="28"/>
        <v>0</v>
      </c>
      <c r="AR162" s="22" t="s">
        <v>86</v>
      </c>
      <c r="AT162" s="22" t="s">
        <v>156</v>
      </c>
      <c r="AU162" s="22" t="s">
        <v>134</v>
      </c>
      <c r="AY162" s="22" t="s">
        <v>155</v>
      </c>
      <c r="BE162" s="114">
        <f t="shared" si="29"/>
        <v>0</v>
      </c>
      <c r="BF162" s="114">
        <f t="shared" si="30"/>
        <v>0</v>
      </c>
      <c r="BG162" s="114">
        <f t="shared" si="31"/>
        <v>0</v>
      </c>
      <c r="BH162" s="114">
        <f t="shared" si="32"/>
        <v>0</v>
      </c>
      <c r="BI162" s="114">
        <f t="shared" si="33"/>
        <v>0</v>
      </c>
      <c r="BJ162" s="22" t="s">
        <v>134</v>
      </c>
      <c r="BK162" s="114">
        <f t="shared" si="34"/>
        <v>0</v>
      </c>
      <c r="BL162" s="22" t="s">
        <v>86</v>
      </c>
      <c r="BM162" s="22" t="s">
        <v>241</v>
      </c>
    </row>
    <row r="163" spans="2:65" s="39" customFormat="1" ht="25.5" customHeight="1" x14ac:dyDescent="0.3">
      <c r="B163" s="142"/>
      <c r="C163" s="173" t="s">
        <v>244</v>
      </c>
      <c r="D163" s="173" t="s">
        <v>156</v>
      </c>
      <c r="E163" s="174" t="s">
        <v>245</v>
      </c>
      <c r="F163" s="220" t="s">
        <v>246</v>
      </c>
      <c r="G163" s="220"/>
      <c r="H163" s="220"/>
      <c r="I163" s="220"/>
      <c r="J163" s="175" t="s">
        <v>240</v>
      </c>
      <c r="K163" s="176">
        <v>11</v>
      </c>
      <c r="L163" s="221">
        <v>0</v>
      </c>
      <c r="M163" s="221"/>
      <c r="N163" s="222">
        <f t="shared" si="25"/>
        <v>0</v>
      </c>
      <c r="O163" s="222"/>
      <c r="P163" s="222"/>
      <c r="Q163" s="222"/>
      <c r="R163" s="144"/>
      <c r="T163" s="177"/>
      <c r="U163" s="50" t="s">
        <v>43</v>
      </c>
      <c r="V163" s="41"/>
      <c r="W163" s="178">
        <f t="shared" si="26"/>
        <v>0</v>
      </c>
      <c r="X163" s="178">
        <v>2.3800000000000002E-3</v>
      </c>
      <c r="Y163" s="178">
        <f t="shared" si="27"/>
        <v>2.6180000000000002E-2</v>
      </c>
      <c r="Z163" s="178">
        <v>0</v>
      </c>
      <c r="AA163" s="179">
        <f t="shared" si="28"/>
        <v>0</v>
      </c>
      <c r="AR163" s="22" t="s">
        <v>86</v>
      </c>
      <c r="AT163" s="22" t="s">
        <v>156</v>
      </c>
      <c r="AU163" s="22" t="s">
        <v>134</v>
      </c>
      <c r="AY163" s="22" t="s">
        <v>155</v>
      </c>
      <c r="BE163" s="114">
        <f t="shared" si="29"/>
        <v>0</v>
      </c>
      <c r="BF163" s="114">
        <f t="shared" si="30"/>
        <v>0</v>
      </c>
      <c r="BG163" s="114">
        <f t="shared" si="31"/>
        <v>0</v>
      </c>
      <c r="BH163" s="114">
        <f t="shared" si="32"/>
        <v>0</v>
      </c>
      <c r="BI163" s="114">
        <f t="shared" si="33"/>
        <v>0</v>
      </c>
      <c r="BJ163" s="22" t="s">
        <v>134</v>
      </c>
      <c r="BK163" s="114">
        <f t="shared" si="34"/>
        <v>0</v>
      </c>
      <c r="BL163" s="22" t="s">
        <v>86</v>
      </c>
      <c r="BM163" s="22" t="s">
        <v>244</v>
      </c>
    </row>
    <row r="164" spans="2:65" s="39" customFormat="1" ht="16.5" customHeight="1" x14ac:dyDescent="0.3">
      <c r="B164" s="142"/>
      <c r="C164" s="173" t="s">
        <v>247</v>
      </c>
      <c r="D164" s="173" t="s">
        <v>156</v>
      </c>
      <c r="E164" s="174" t="s">
        <v>248</v>
      </c>
      <c r="F164" s="220" t="s">
        <v>249</v>
      </c>
      <c r="G164" s="220"/>
      <c r="H164" s="220"/>
      <c r="I164" s="220"/>
      <c r="J164" s="175" t="s">
        <v>240</v>
      </c>
      <c r="K164" s="176">
        <v>207.98</v>
      </c>
      <c r="L164" s="221">
        <v>0</v>
      </c>
      <c r="M164" s="221"/>
      <c r="N164" s="222">
        <f t="shared" si="25"/>
        <v>0</v>
      </c>
      <c r="O164" s="222"/>
      <c r="P164" s="222"/>
      <c r="Q164" s="222"/>
      <c r="R164" s="144"/>
      <c r="T164" s="177"/>
      <c r="U164" s="50" t="s">
        <v>43</v>
      </c>
      <c r="V164" s="41"/>
      <c r="W164" s="178">
        <f t="shared" si="26"/>
        <v>0</v>
      </c>
      <c r="X164" s="178">
        <v>8.7000000000000001E-4</v>
      </c>
      <c r="Y164" s="178">
        <f t="shared" si="27"/>
        <v>0.18094259999999998</v>
      </c>
      <c r="Z164" s="178">
        <v>0</v>
      </c>
      <c r="AA164" s="179">
        <f t="shared" si="28"/>
        <v>0</v>
      </c>
      <c r="AR164" s="22" t="s">
        <v>86</v>
      </c>
      <c r="AT164" s="22" t="s">
        <v>156</v>
      </c>
      <c r="AU164" s="22" t="s">
        <v>134</v>
      </c>
      <c r="AY164" s="22" t="s">
        <v>155</v>
      </c>
      <c r="BE164" s="114">
        <f t="shared" si="29"/>
        <v>0</v>
      </c>
      <c r="BF164" s="114">
        <f t="shared" si="30"/>
        <v>0</v>
      </c>
      <c r="BG164" s="114">
        <f t="shared" si="31"/>
        <v>0</v>
      </c>
      <c r="BH164" s="114">
        <f t="shared" si="32"/>
        <v>0</v>
      </c>
      <c r="BI164" s="114">
        <f t="shared" si="33"/>
        <v>0</v>
      </c>
      <c r="BJ164" s="22" t="s">
        <v>134</v>
      </c>
      <c r="BK164" s="114">
        <f t="shared" si="34"/>
        <v>0</v>
      </c>
      <c r="BL164" s="22" t="s">
        <v>86</v>
      </c>
      <c r="BM164" s="22" t="s">
        <v>247</v>
      </c>
    </row>
    <row r="165" spans="2:65" s="39" customFormat="1" ht="25.5" customHeight="1" x14ac:dyDescent="0.3">
      <c r="B165" s="142"/>
      <c r="C165" s="173" t="s">
        <v>250</v>
      </c>
      <c r="D165" s="173" t="s">
        <v>156</v>
      </c>
      <c r="E165" s="174" t="s">
        <v>251</v>
      </c>
      <c r="F165" s="220" t="s">
        <v>252</v>
      </c>
      <c r="G165" s="220"/>
      <c r="H165" s="220"/>
      <c r="I165" s="220"/>
      <c r="J165" s="175" t="s">
        <v>240</v>
      </c>
      <c r="K165" s="176">
        <v>242.58</v>
      </c>
      <c r="L165" s="221">
        <v>0</v>
      </c>
      <c r="M165" s="221"/>
      <c r="N165" s="222">
        <f t="shared" si="25"/>
        <v>0</v>
      </c>
      <c r="O165" s="222"/>
      <c r="P165" s="222"/>
      <c r="Q165" s="222"/>
      <c r="R165" s="144"/>
      <c r="T165" s="177"/>
      <c r="U165" s="50" t="s">
        <v>43</v>
      </c>
      <c r="V165" s="41"/>
      <c r="W165" s="178">
        <f t="shared" si="26"/>
        <v>0</v>
      </c>
      <c r="X165" s="178">
        <v>8.8999999999999995E-4</v>
      </c>
      <c r="Y165" s="178">
        <f t="shared" si="27"/>
        <v>0.21589620000000001</v>
      </c>
      <c r="Z165" s="178">
        <v>0</v>
      </c>
      <c r="AA165" s="179">
        <f t="shared" si="28"/>
        <v>0</v>
      </c>
      <c r="AR165" s="22" t="s">
        <v>86</v>
      </c>
      <c r="AT165" s="22" t="s">
        <v>156</v>
      </c>
      <c r="AU165" s="22" t="s">
        <v>134</v>
      </c>
      <c r="AY165" s="22" t="s">
        <v>155</v>
      </c>
      <c r="BE165" s="114">
        <f t="shared" si="29"/>
        <v>0</v>
      </c>
      <c r="BF165" s="114">
        <f t="shared" si="30"/>
        <v>0</v>
      </c>
      <c r="BG165" s="114">
        <f t="shared" si="31"/>
        <v>0</v>
      </c>
      <c r="BH165" s="114">
        <f t="shared" si="32"/>
        <v>0</v>
      </c>
      <c r="BI165" s="114">
        <f t="shared" si="33"/>
        <v>0</v>
      </c>
      <c r="BJ165" s="22" t="s">
        <v>134</v>
      </c>
      <c r="BK165" s="114">
        <f t="shared" si="34"/>
        <v>0</v>
      </c>
      <c r="BL165" s="22" t="s">
        <v>86</v>
      </c>
      <c r="BM165" s="22" t="s">
        <v>250</v>
      </c>
    </row>
    <row r="166" spans="2:65" s="39" customFormat="1" ht="25.5" customHeight="1" x14ac:dyDescent="0.3">
      <c r="B166" s="142"/>
      <c r="C166" s="173" t="s">
        <v>253</v>
      </c>
      <c r="D166" s="173" t="s">
        <v>156</v>
      </c>
      <c r="E166" s="174" t="s">
        <v>254</v>
      </c>
      <c r="F166" s="220" t="s">
        <v>255</v>
      </c>
      <c r="G166" s="220"/>
      <c r="H166" s="220"/>
      <c r="I166" s="220"/>
      <c r="J166" s="175" t="s">
        <v>240</v>
      </c>
      <c r="K166" s="176">
        <v>133.76</v>
      </c>
      <c r="L166" s="221">
        <v>0</v>
      </c>
      <c r="M166" s="221"/>
      <c r="N166" s="222">
        <f t="shared" si="25"/>
        <v>0</v>
      </c>
      <c r="O166" s="222"/>
      <c r="P166" s="222"/>
      <c r="Q166" s="222"/>
      <c r="R166" s="144"/>
      <c r="T166" s="177"/>
      <c r="U166" s="50" t="s">
        <v>43</v>
      </c>
      <c r="V166" s="41"/>
      <c r="W166" s="178">
        <f t="shared" si="26"/>
        <v>0</v>
      </c>
      <c r="X166" s="178">
        <v>8.9999999999999998E-4</v>
      </c>
      <c r="Y166" s="178">
        <f t="shared" si="27"/>
        <v>0.12038399999999999</v>
      </c>
      <c r="Z166" s="178">
        <v>0</v>
      </c>
      <c r="AA166" s="179">
        <f t="shared" si="28"/>
        <v>0</v>
      </c>
      <c r="AR166" s="22" t="s">
        <v>86</v>
      </c>
      <c r="AT166" s="22" t="s">
        <v>156</v>
      </c>
      <c r="AU166" s="22" t="s">
        <v>134</v>
      </c>
      <c r="AY166" s="22" t="s">
        <v>155</v>
      </c>
      <c r="BE166" s="114">
        <f t="shared" si="29"/>
        <v>0</v>
      </c>
      <c r="BF166" s="114">
        <f t="shared" si="30"/>
        <v>0</v>
      </c>
      <c r="BG166" s="114">
        <f t="shared" si="31"/>
        <v>0</v>
      </c>
      <c r="BH166" s="114">
        <f t="shared" si="32"/>
        <v>0</v>
      </c>
      <c r="BI166" s="114">
        <f t="shared" si="33"/>
        <v>0</v>
      </c>
      <c r="BJ166" s="22" t="s">
        <v>134</v>
      </c>
      <c r="BK166" s="114">
        <f t="shared" si="34"/>
        <v>0</v>
      </c>
      <c r="BL166" s="22" t="s">
        <v>86</v>
      </c>
      <c r="BM166" s="22" t="s">
        <v>253</v>
      </c>
    </row>
    <row r="167" spans="2:65" s="39" customFormat="1" ht="38.25" customHeight="1" x14ac:dyDescent="0.3">
      <c r="B167" s="142"/>
      <c r="C167" s="173" t="s">
        <v>256</v>
      </c>
      <c r="D167" s="173" t="s">
        <v>156</v>
      </c>
      <c r="E167" s="174" t="s">
        <v>257</v>
      </c>
      <c r="F167" s="220" t="s">
        <v>258</v>
      </c>
      <c r="G167" s="220"/>
      <c r="H167" s="220"/>
      <c r="I167" s="220"/>
      <c r="J167" s="175" t="s">
        <v>183</v>
      </c>
      <c r="K167" s="176">
        <v>653.48199999999997</v>
      </c>
      <c r="L167" s="221">
        <v>0</v>
      </c>
      <c r="M167" s="221"/>
      <c r="N167" s="222">
        <f t="shared" si="25"/>
        <v>0</v>
      </c>
      <c r="O167" s="222"/>
      <c r="P167" s="222"/>
      <c r="Q167" s="222"/>
      <c r="R167" s="144"/>
      <c r="T167" s="177"/>
      <c r="U167" s="50" t="s">
        <v>43</v>
      </c>
      <c r="V167" s="41"/>
      <c r="W167" s="178">
        <f t="shared" si="26"/>
        <v>0</v>
      </c>
      <c r="X167" s="178">
        <v>0</v>
      </c>
      <c r="Y167" s="178">
        <f t="shared" si="27"/>
        <v>0</v>
      </c>
      <c r="Z167" s="178">
        <v>4.4999999999999998E-2</v>
      </c>
      <c r="AA167" s="179">
        <f t="shared" si="28"/>
        <v>29.406689999999998</v>
      </c>
      <c r="AR167" s="22" t="s">
        <v>86</v>
      </c>
      <c r="AT167" s="22" t="s">
        <v>156</v>
      </c>
      <c r="AU167" s="22" t="s">
        <v>134</v>
      </c>
      <c r="AY167" s="22" t="s">
        <v>155</v>
      </c>
      <c r="BE167" s="114">
        <f t="shared" si="29"/>
        <v>0</v>
      </c>
      <c r="BF167" s="114">
        <f t="shared" si="30"/>
        <v>0</v>
      </c>
      <c r="BG167" s="114">
        <f t="shared" si="31"/>
        <v>0</v>
      </c>
      <c r="BH167" s="114">
        <f t="shared" si="32"/>
        <v>0</v>
      </c>
      <c r="BI167" s="114">
        <f t="shared" si="33"/>
        <v>0</v>
      </c>
      <c r="BJ167" s="22" t="s">
        <v>134</v>
      </c>
      <c r="BK167" s="114">
        <f t="shared" si="34"/>
        <v>0</v>
      </c>
      <c r="BL167" s="22" t="s">
        <v>86</v>
      </c>
      <c r="BM167" s="22" t="s">
        <v>256</v>
      </c>
    </row>
    <row r="168" spans="2:65" s="39" customFormat="1" ht="25.5" customHeight="1" x14ac:dyDescent="0.3">
      <c r="B168" s="142"/>
      <c r="C168" s="173" t="s">
        <v>259</v>
      </c>
      <c r="D168" s="173" t="s">
        <v>156</v>
      </c>
      <c r="E168" s="174" t="s">
        <v>260</v>
      </c>
      <c r="F168" s="220" t="s">
        <v>261</v>
      </c>
      <c r="G168" s="220"/>
      <c r="H168" s="220"/>
      <c r="I168" s="220"/>
      <c r="J168" s="175" t="s">
        <v>176</v>
      </c>
      <c r="K168" s="176">
        <v>30.074000000000002</v>
      </c>
      <c r="L168" s="221">
        <v>0</v>
      </c>
      <c r="M168" s="221"/>
      <c r="N168" s="222">
        <f t="shared" si="25"/>
        <v>0</v>
      </c>
      <c r="O168" s="222"/>
      <c r="P168" s="222"/>
      <c r="Q168" s="222"/>
      <c r="R168" s="144"/>
      <c r="T168" s="177"/>
      <c r="U168" s="50" t="s">
        <v>43</v>
      </c>
      <c r="V168" s="41"/>
      <c r="W168" s="178">
        <f t="shared" si="26"/>
        <v>0</v>
      </c>
      <c r="X168" s="178">
        <v>0</v>
      </c>
      <c r="Y168" s="178">
        <f t="shared" si="27"/>
        <v>0</v>
      </c>
      <c r="Z168" s="178">
        <v>0</v>
      </c>
      <c r="AA168" s="179">
        <f t="shared" si="28"/>
        <v>0</v>
      </c>
      <c r="AR168" s="22" t="s">
        <v>86</v>
      </c>
      <c r="AT168" s="22" t="s">
        <v>156</v>
      </c>
      <c r="AU168" s="22" t="s">
        <v>134</v>
      </c>
      <c r="AY168" s="22" t="s">
        <v>155</v>
      </c>
      <c r="BE168" s="114">
        <f t="shared" si="29"/>
        <v>0</v>
      </c>
      <c r="BF168" s="114">
        <f t="shared" si="30"/>
        <v>0</v>
      </c>
      <c r="BG168" s="114">
        <f t="shared" si="31"/>
        <v>0</v>
      </c>
      <c r="BH168" s="114">
        <f t="shared" si="32"/>
        <v>0</v>
      </c>
      <c r="BI168" s="114">
        <f t="shared" si="33"/>
        <v>0</v>
      </c>
      <c r="BJ168" s="22" t="s">
        <v>134</v>
      </c>
      <c r="BK168" s="114">
        <f t="shared" si="34"/>
        <v>0</v>
      </c>
      <c r="BL168" s="22" t="s">
        <v>86</v>
      </c>
      <c r="BM168" s="22" t="s">
        <v>259</v>
      </c>
    </row>
    <row r="169" spans="2:65" s="39" customFormat="1" ht="25.5" customHeight="1" x14ac:dyDescent="0.3">
      <c r="B169" s="142"/>
      <c r="C169" s="173" t="s">
        <v>262</v>
      </c>
      <c r="D169" s="173" t="s">
        <v>156</v>
      </c>
      <c r="E169" s="174" t="s">
        <v>263</v>
      </c>
      <c r="F169" s="220" t="s">
        <v>264</v>
      </c>
      <c r="G169" s="220"/>
      <c r="H169" s="220"/>
      <c r="I169" s="220"/>
      <c r="J169" s="175" t="s">
        <v>176</v>
      </c>
      <c r="K169" s="176">
        <v>421.036</v>
      </c>
      <c r="L169" s="221">
        <v>0</v>
      </c>
      <c r="M169" s="221"/>
      <c r="N169" s="222">
        <f t="shared" si="25"/>
        <v>0</v>
      </c>
      <c r="O169" s="222"/>
      <c r="P169" s="222"/>
      <c r="Q169" s="222"/>
      <c r="R169" s="144"/>
      <c r="T169" s="177"/>
      <c r="U169" s="50" t="s">
        <v>43</v>
      </c>
      <c r="V169" s="41"/>
      <c r="W169" s="178">
        <f t="shared" si="26"/>
        <v>0</v>
      </c>
      <c r="X169" s="178">
        <v>0</v>
      </c>
      <c r="Y169" s="178">
        <f t="shared" si="27"/>
        <v>0</v>
      </c>
      <c r="Z169" s="178">
        <v>0</v>
      </c>
      <c r="AA169" s="179">
        <f t="shared" si="28"/>
        <v>0</v>
      </c>
      <c r="AR169" s="22" t="s">
        <v>86</v>
      </c>
      <c r="AT169" s="22" t="s">
        <v>156</v>
      </c>
      <c r="AU169" s="22" t="s">
        <v>134</v>
      </c>
      <c r="AY169" s="22" t="s">
        <v>155</v>
      </c>
      <c r="BE169" s="114">
        <f t="shared" si="29"/>
        <v>0</v>
      </c>
      <c r="BF169" s="114">
        <f t="shared" si="30"/>
        <v>0</v>
      </c>
      <c r="BG169" s="114">
        <f t="shared" si="31"/>
        <v>0</v>
      </c>
      <c r="BH169" s="114">
        <f t="shared" si="32"/>
        <v>0</v>
      </c>
      <c r="BI169" s="114">
        <f t="shared" si="33"/>
        <v>0</v>
      </c>
      <c r="BJ169" s="22" t="s">
        <v>134</v>
      </c>
      <c r="BK169" s="114">
        <f t="shared" si="34"/>
        <v>0</v>
      </c>
      <c r="BL169" s="22" t="s">
        <v>86</v>
      </c>
      <c r="BM169" s="22" t="s">
        <v>262</v>
      </c>
    </row>
    <row r="170" spans="2:65" s="39" customFormat="1" ht="25.5" customHeight="1" x14ac:dyDescent="0.3">
      <c r="B170" s="142"/>
      <c r="C170" s="173" t="s">
        <v>265</v>
      </c>
      <c r="D170" s="173" t="s">
        <v>156</v>
      </c>
      <c r="E170" s="174" t="s">
        <v>266</v>
      </c>
      <c r="F170" s="220" t="s">
        <v>267</v>
      </c>
      <c r="G170" s="220"/>
      <c r="H170" s="220"/>
      <c r="I170" s="220"/>
      <c r="J170" s="175" t="s">
        <v>176</v>
      </c>
      <c r="K170" s="176">
        <v>30.074000000000002</v>
      </c>
      <c r="L170" s="221">
        <v>0</v>
      </c>
      <c r="M170" s="221"/>
      <c r="N170" s="222">
        <f t="shared" si="25"/>
        <v>0</v>
      </c>
      <c r="O170" s="222"/>
      <c r="P170" s="222"/>
      <c r="Q170" s="222"/>
      <c r="R170" s="144"/>
      <c r="T170" s="177"/>
      <c r="U170" s="50" t="s">
        <v>43</v>
      </c>
      <c r="V170" s="41"/>
      <c r="W170" s="178">
        <f t="shared" si="26"/>
        <v>0</v>
      </c>
      <c r="X170" s="178">
        <v>0</v>
      </c>
      <c r="Y170" s="178">
        <f t="shared" si="27"/>
        <v>0</v>
      </c>
      <c r="Z170" s="178">
        <v>0</v>
      </c>
      <c r="AA170" s="179">
        <f t="shared" si="28"/>
        <v>0</v>
      </c>
      <c r="AR170" s="22" t="s">
        <v>86</v>
      </c>
      <c r="AT170" s="22" t="s">
        <v>156</v>
      </c>
      <c r="AU170" s="22" t="s">
        <v>134</v>
      </c>
      <c r="AY170" s="22" t="s">
        <v>155</v>
      </c>
      <c r="BE170" s="114">
        <f t="shared" si="29"/>
        <v>0</v>
      </c>
      <c r="BF170" s="114">
        <f t="shared" si="30"/>
        <v>0</v>
      </c>
      <c r="BG170" s="114">
        <f t="shared" si="31"/>
        <v>0</v>
      </c>
      <c r="BH170" s="114">
        <f t="shared" si="32"/>
        <v>0</v>
      </c>
      <c r="BI170" s="114">
        <f t="shared" si="33"/>
        <v>0</v>
      </c>
      <c r="BJ170" s="22" t="s">
        <v>134</v>
      </c>
      <c r="BK170" s="114">
        <f t="shared" si="34"/>
        <v>0</v>
      </c>
      <c r="BL170" s="22" t="s">
        <v>86</v>
      </c>
      <c r="BM170" s="22" t="s">
        <v>265</v>
      </c>
    </row>
    <row r="171" spans="2:65" s="39" customFormat="1" ht="25.5" customHeight="1" x14ac:dyDescent="0.3">
      <c r="B171" s="142"/>
      <c r="C171" s="173" t="s">
        <v>268</v>
      </c>
      <c r="D171" s="173" t="s">
        <v>156</v>
      </c>
      <c r="E171" s="174" t="s">
        <v>269</v>
      </c>
      <c r="F171" s="220" t="s">
        <v>270</v>
      </c>
      <c r="G171" s="220"/>
      <c r="H171" s="220"/>
      <c r="I171" s="220"/>
      <c r="J171" s="175" t="s">
        <v>176</v>
      </c>
      <c r="K171" s="176">
        <v>60.148000000000003</v>
      </c>
      <c r="L171" s="221">
        <v>0</v>
      </c>
      <c r="M171" s="221"/>
      <c r="N171" s="222">
        <f t="shared" si="25"/>
        <v>0</v>
      </c>
      <c r="O171" s="222"/>
      <c r="P171" s="222"/>
      <c r="Q171" s="222"/>
      <c r="R171" s="144"/>
      <c r="T171" s="177"/>
      <c r="U171" s="50" t="s">
        <v>43</v>
      </c>
      <c r="V171" s="41"/>
      <c r="W171" s="178">
        <f t="shared" si="26"/>
        <v>0</v>
      </c>
      <c r="X171" s="178">
        <v>0</v>
      </c>
      <c r="Y171" s="178">
        <f t="shared" si="27"/>
        <v>0</v>
      </c>
      <c r="Z171" s="178">
        <v>0</v>
      </c>
      <c r="AA171" s="179">
        <f t="shared" si="28"/>
        <v>0</v>
      </c>
      <c r="AR171" s="22" t="s">
        <v>86</v>
      </c>
      <c r="AT171" s="22" t="s">
        <v>156</v>
      </c>
      <c r="AU171" s="22" t="s">
        <v>134</v>
      </c>
      <c r="AY171" s="22" t="s">
        <v>155</v>
      </c>
      <c r="BE171" s="114">
        <f t="shared" si="29"/>
        <v>0</v>
      </c>
      <c r="BF171" s="114">
        <f t="shared" si="30"/>
        <v>0</v>
      </c>
      <c r="BG171" s="114">
        <f t="shared" si="31"/>
        <v>0</v>
      </c>
      <c r="BH171" s="114">
        <f t="shared" si="32"/>
        <v>0</v>
      </c>
      <c r="BI171" s="114">
        <f t="shared" si="33"/>
        <v>0</v>
      </c>
      <c r="BJ171" s="22" t="s">
        <v>134</v>
      </c>
      <c r="BK171" s="114">
        <f t="shared" si="34"/>
        <v>0</v>
      </c>
      <c r="BL171" s="22" t="s">
        <v>86</v>
      </c>
      <c r="BM171" s="22" t="s">
        <v>268</v>
      </c>
    </row>
    <row r="172" spans="2:65" s="39" customFormat="1" ht="25.5" customHeight="1" x14ac:dyDescent="0.3">
      <c r="B172" s="142"/>
      <c r="C172" s="173" t="s">
        <v>271</v>
      </c>
      <c r="D172" s="173" t="s">
        <v>156</v>
      </c>
      <c r="E172" s="174" t="s">
        <v>272</v>
      </c>
      <c r="F172" s="220" t="s">
        <v>273</v>
      </c>
      <c r="G172" s="220"/>
      <c r="H172" s="220"/>
      <c r="I172" s="220"/>
      <c r="J172" s="175" t="s">
        <v>176</v>
      </c>
      <c r="K172" s="176">
        <v>30.074000000000002</v>
      </c>
      <c r="L172" s="221">
        <v>0</v>
      </c>
      <c r="M172" s="221"/>
      <c r="N172" s="222">
        <f t="shared" si="25"/>
        <v>0</v>
      </c>
      <c r="O172" s="222"/>
      <c r="P172" s="222"/>
      <c r="Q172" s="222"/>
      <c r="R172" s="144"/>
      <c r="T172" s="177"/>
      <c r="U172" s="50" t="s">
        <v>43</v>
      </c>
      <c r="V172" s="41"/>
      <c r="W172" s="178">
        <f t="shared" si="26"/>
        <v>0</v>
      </c>
      <c r="X172" s="178">
        <v>0</v>
      </c>
      <c r="Y172" s="178">
        <f t="shared" si="27"/>
        <v>0</v>
      </c>
      <c r="Z172" s="178">
        <v>0</v>
      </c>
      <c r="AA172" s="179">
        <f t="shared" si="28"/>
        <v>0</v>
      </c>
      <c r="AR172" s="22" t="s">
        <v>86</v>
      </c>
      <c r="AT172" s="22" t="s">
        <v>156</v>
      </c>
      <c r="AU172" s="22" t="s">
        <v>134</v>
      </c>
      <c r="AY172" s="22" t="s">
        <v>155</v>
      </c>
      <c r="BE172" s="114">
        <f t="shared" si="29"/>
        <v>0</v>
      </c>
      <c r="BF172" s="114">
        <f t="shared" si="30"/>
        <v>0</v>
      </c>
      <c r="BG172" s="114">
        <f t="shared" si="31"/>
        <v>0</v>
      </c>
      <c r="BH172" s="114">
        <f t="shared" si="32"/>
        <v>0</v>
      </c>
      <c r="BI172" s="114">
        <f t="shared" si="33"/>
        <v>0</v>
      </c>
      <c r="BJ172" s="22" t="s">
        <v>134</v>
      </c>
      <c r="BK172" s="114">
        <f t="shared" si="34"/>
        <v>0</v>
      </c>
      <c r="BL172" s="22" t="s">
        <v>86</v>
      </c>
      <c r="BM172" s="22" t="s">
        <v>271</v>
      </c>
    </row>
    <row r="173" spans="2:65" s="39" customFormat="1" ht="38.25" customHeight="1" x14ac:dyDescent="0.3">
      <c r="B173" s="142"/>
      <c r="C173" s="173" t="s">
        <v>274</v>
      </c>
      <c r="D173" s="173" t="s">
        <v>156</v>
      </c>
      <c r="E173" s="174" t="s">
        <v>275</v>
      </c>
      <c r="F173" s="220" t="s">
        <v>276</v>
      </c>
      <c r="G173" s="220"/>
      <c r="H173" s="220"/>
      <c r="I173" s="220"/>
      <c r="J173" s="175" t="s">
        <v>277</v>
      </c>
      <c r="K173" s="176">
        <v>16</v>
      </c>
      <c r="L173" s="221">
        <v>0</v>
      </c>
      <c r="M173" s="221"/>
      <c r="N173" s="222">
        <f t="shared" si="25"/>
        <v>0</v>
      </c>
      <c r="O173" s="222"/>
      <c r="P173" s="222"/>
      <c r="Q173" s="222"/>
      <c r="R173" s="144"/>
      <c r="T173" s="177"/>
      <c r="U173" s="50" t="s">
        <v>43</v>
      </c>
      <c r="V173" s="41"/>
      <c r="W173" s="178">
        <f t="shared" si="26"/>
        <v>0</v>
      </c>
      <c r="X173" s="178">
        <v>0</v>
      </c>
      <c r="Y173" s="178">
        <f t="shared" si="27"/>
        <v>0</v>
      </c>
      <c r="Z173" s="178">
        <v>0</v>
      </c>
      <c r="AA173" s="179">
        <f t="shared" si="28"/>
        <v>0</v>
      </c>
      <c r="AR173" s="22" t="s">
        <v>86</v>
      </c>
      <c r="AT173" s="22" t="s">
        <v>156</v>
      </c>
      <c r="AU173" s="22" t="s">
        <v>134</v>
      </c>
      <c r="AY173" s="22" t="s">
        <v>155</v>
      </c>
      <c r="BE173" s="114">
        <f t="shared" si="29"/>
        <v>0</v>
      </c>
      <c r="BF173" s="114">
        <f t="shared" si="30"/>
        <v>0</v>
      </c>
      <c r="BG173" s="114">
        <f t="shared" si="31"/>
        <v>0</v>
      </c>
      <c r="BH173" s="114">
        <f t="shared" si="32"/>
        <v>0</v>
      </c>
      <c r="BI173" s="114">
        <f t="shared" si="33"/>
        <v>0</v>
      </c>
      <c r="BJ173" s="22" t="s">
        <v>134</v>
      </c>
      <c r="BK173" s="114">
        <f t="shared" si="34"/>
        <v>0</v>
      </c>
      <c r="BL173" s="22" t="s">
        <v>86</v>
      </c>
      <c r="BM173" s="22" t="s">
        <v>274</v>
      </c>
    </row>
    <row r="174" spans="2:65" s="161" customFormat="1" ht="29.85" customHeight="1" x14ac:dyDescent="0.3">
      <c r="B174" s="162"/>
      <c r="C174" s="163"/>
      <c r="D174" s="172" t="s">
        <v>116</v>
      </c>
      <c r="E174" s="172"/>
      <c r="F174" s="172"/>
      <c r="G174" s="172"/>
      <c r="H174" s="172"/>
      <c r="I174" s="172"/>
      <c r="J174" s="172"/>
      <c r="K174" s="172"/>
      <c r="L174" s="172"/>
      <c r="M174" s="172"/>
      <c r="N174" s="223">
        <f>BK174</f>
        <v>0</v>
      </c>
      <c r="O174" s="223"/>
      <c r="P174" s="223"/>
      <c r="Q174" s="223"/>
      <c r="R174" s="165"/>
      <c r="T174" s="166"/>
      <c r="U174" s="163"/>
      <c r="V174" s="163"/>
      <c r="W174" s="167">
        <f>W175</f>
        <v>0</v>
      </c>
      <c r="X174" s="163"/>
      <c r="Y174" s="167">
        <f>Y175</f>
        <v>0</v>
      </c>
      <c r="Z174" s="163"/>
      <c r="AA174" s="168">
        <f>AA175</f>
        <v>0</v>
      </c>
      <c r="AR174" s="169" t="s">
        <v>82</v>
      </c>
      <c r="AT174" s="170" t="s">
        <v>75</v>
      </c>
      <c r="AU174" s="170" t="s">
        <v>82</v>
      </c>
      <c r="AY174" s="169" t="s">
        <v>155</v>
      </c>
      <c r="BK174" s="171">
        <f>BK175</f>
        <v>0</v>
      </c>
    </row>
    <row r="175" spans="2:65" s="39" customFormat="1" ht="38.25" customHeight="1" x14ac:dyDescent="0.3">
      <c r="B175" s="142"/>
      <c r="C175" s="173" t="s">
        <v>278</v>
      </c>
      <c r="D175" s="173" t="s">
        <v>156</v>
      </c>
      <c r="E175" s="174" t="s">
        <v>279</v>
      </c>
      <c r="F175" s="220" t="s">
        <v>280</v>
      </c>
      <c r="G175" s="220"/>
      <c r="H175" s="220"/>
      <c r="I175" s="220"/>
      <c r="J175" s="175" t="s">
        <v>176</v>
      </c>
      <c r="K175" s="176">
        <v>34.936999999999998</v>
      </c>
      <c r="L175" s="221">
        <v>0</v>
      </c>
      <c r="M175" s="221"/>
      <c r="N175" s="222">
        <f>ROUND(L175*K175,2)</f>
        <v>0</v>
      </c>
      <c r="O175" s="222"/>
      <c r="P175" s="222"/>
      <c r="Q175" s="222"/>
      <c r="R175" s="144"/>
      <c r="T175" s="177"/>
      <c r="U175" s="50" t="s">
        <v>43</v>
      </c>
      <c r="V175" s="41"/>
      <c r="W175" s="178">
        <f>V175*K175</f>
        <v>0</v>
      </c>
      <c r="X175" s="178">
        <v>0</v>
      </c>
      <c r="Y175" s="178">
        <f>X175*K175</f>
        <v>0</v>
      </c>
      <c r="Z175" s="178">
        <v>0</v>
      </c>
      <c r="AA175" s="179">
        <f>Z175*K175</f>
        <v>0</v>
      </c>
      <c r="AR175" s="22" t="s">
        <v>86</v>
      </c>
      <c r="AT175" s="22" t="s">
        <v>156</v>
      </c>
      <c r="AU175" s="22" t="s">
        <v>134</v>
      </c>
      <c r="AY175" s="22" t="s">
        <v>155</v>
      </c>
      <c r="BE175" s="114">
        <f>IF(U175="základná",N175,0)</f>
        <v>0</v>
      </c>
      <c r="BF175" s="114">
        <f>IF(U175="znížená",N175,0)</f>
        <v>0</v>
      </c>
      <c r="BG175" s="114">
        <f>IF(U175="zákl. prenesená",N175,0)</f>
        <v>0</v>
      </c>
      <c r="BH175" s="114">
        <f>IF(U175="zníž. prenesená",N175,0)</f>
        <v>0</v>
      </c>
      <c r="BI175" s="114">
        <f>IF(U175="nulová",N175,0)</f>
        <v>0</v>
      </c>
      <c r="BJ175" s="22" t="s">
        <v>134</v>
      </c>
      <c r="BK175" s="114">
        <f>ROUND(L175*K175,2)</f>
        <v>0</v>
      </c>
      <c r="BL175" s="22" t="s">
        <v>86</v>
      </c>
      <c r="BM175" s="22" t="s">
        <v>278</v>
      </c>
    </row>
    <row r="176" spans="2:65" s="161" customFormat="1" ht="37.5" customHeight="1" x14ac:dyDescent="0.35">
      <c r="B176" s="162"/>
      <c r="C176" s="163"/>
      <c r="D176" s="164" t="s">
        <v>117</v>
      </c>
      <c r="E176" s="164"/>
      <c r="F176" s="164"/>
      <c r="G176" s="164"/>
      <c r="H176" s="164"/>
      <c r="I176" s="164"/>
      <c r="J176" s="164"/>
      <c r="K176" s="164"/>
      <c r="L176" s="164"/>
      <c r="M176" s="164"/>
      <c r="N176" s="224">
        <f>BK176</f>
        <v>0</v>
      </c>
      <c r="O176" s="224"/>
      <c r="P176" s="224"/>
      <c r="Q176" s="224"/>
      <c r="R176" s="165"/>
      <c r="T176" s="166"/>
      <c r="U176" s="163"/>
      <c r="V176" s="163"/>
      <c r="W176" s="167">
        <f>W177+W181+W185+W203+W212+W220+W225+W230</f>
        <v>0</v>
      </c>
      <c r="X176" s="163"/>
      <c r="Y176" s="167">
        <f>Y177+Y181+Y185+Y203+Y212+Y220+Y225+Y230</f>
        <v>1.5301618299999999</v>
      </c>
      <c r="Z176" s="163"/>
      <c r="AA176" s="168">
        <f>AA177+AA181+AA185+AA203+AA212+AA220+AA225+AA230</f>
        <v>0.6677978</v>
      </c>
      <c r="AR176" s="169" t="s">
        <v>134</v>
      </c>
      <c r="AT176" s="170" t="s">
        <v>75</v>
      </c>
      <c r="AU176" s="170" t="s">
        <v>76</v>
      </c>
      <c r="AY176" s="169" t="s">
        <v>155</v>
      </c>
      <c r="BK176" s="171">
        <f>BK177+BK181+BK185+BK203+BK212+BK220+BK225+BK230</f>
        <v>0</v>
      </c>
    </row>
    <row r="177" spans="2:65" s="161" customFormat="1" ht="19.899999999999999" customHeight="1" x14ac:dyDescent="0.3">
      <c r="B177" s="162"/>
      <c r="C177" s="163"/>
      <c r="D177" s="172" t="s">
        <v>118</v>
      </c>
      <c r="E177" s="172"/>
      <c r="F177" s="172"/>
      <c r="G177" s="172"/>
      <c r="H177" s="172"/>
      <c r="I177" s="172"/>
      <c r="J177" s="172"/>
      <c r="K177" s="172"/>
      <c r="L177" s="172"/>
      <c r="M177" s="172"/>
      <c r="N177" s="219">
        <f>BK177</f>
        <v>0</v>
      </c>
      <c r="O177" s="219"/>
      <c r="P177" s="219"/>
      <c r="Q177" s="219"/>
      <c r="R177" s="165"/>
      <c r="T177" s="166"/>
      <c r="U177" s="163"/>
      <c r="V177" s="163"/>
      <c r="W177" s="167">
        <f>SUM(W178:W180)</f>
        <v>0</v>
      </c>
      <c r="X177" s="163"/>
      <c r="Y177" s="167">
        <f>SUM(Y178:Y180)</f>
        <v>7.6373460000000004E-2</v>
      </c>
      <c r="Z177" s="163"/>
      <c r="AA177" s="168">
        <f>SUM(AA178:AA180)</f>
        <v>0</v>
      </c>
      <c r="AR177" s="169" t="s">
        <v>134</v>
      </c>
      <c r="AT177" s="170" t="s">
        <v>75</v>
      </c>
      <c r="AU177" s="170" t="s">
        <v>82</v>
      </c>
      <c r="AY177" s="169" t="s">
        <v>155</v>
      </c>
      <c r="BK177" s="171">
        <f>SUM(BK178:BK180)</f>
        <v>0</v>
      </c>
    </row>
    <row r="178" spans="2:65" s="39" customFormat="1" ht="38.25" customHeight="1" x14ac:dyDescent="0.3">
      <c r="B178" s="142"/>
      <c r="C178" s="173" t="s">
        <v>281</v>
      </c>
      <c r="D178" s="173" t="s">
        <v>156</v>
      </c>
      <c r="E178" s="174" t="s">
        <v>282</v>
      </c>
      <c r="F178" s="220" t="s">
        <v>283</v>
      </c>
      <c r="G178" s="220"/>
      <c r="H178" s="220"/>
      <c r="I178" s="220"/>
      <c r="J178" s="175" t="s">
        <v>183</v>
      </c>
      <c r="K178" s="176">
        <v>42.311999999999998</v>
      </c>
      <c r="L178" s="221">
        <v>0</v>
      </c>
      <c r="M178" s="221"/>
      <c r="N178" s="222">
        <f>ROUND(L178*K178,2)</f>
        <v>0</v>
      </c>
      <c r="O178" s="222"/>
      <c r="P178" s="222"/>
      <c r="Q178" s="222"/>
      <c r="R178" s="144"/>
      <c r="T178" s="177"/>
      <c r="U178" s="50" t="s">
        <v>43</v>
      </c>
      <c r="V178" s="41"/>
      <c r="W178" s="178">
        <f>V178*K178</f>
        <v>0</v>
      </c>
      <c r="X178" s="178">
        <v>8.0000000000000007E-5</v>
      </c>
      <c r="Y178" s="178">
        <f>X178*K178</f>
        <v>3.3849600000000002E-3</v>
      </c>
      <c r="Z178" s="178">
        <v>0</v>
      </c>
      <c r="AA178" s="179">
        <f>Z178*K178</f>
        <v>0</v>
      </c>
      <c r="AR178" s="22" t="s">
        <v>202</v>
      </c>
      <c r="AT178" s="22" t="s">
        <v>156</v>
      </c>
      <c r="AU178" s="22" t="s">
        <v>134</v>
      </c>
      <c r="AY178" s="22" t="s">
        <v>155</v>
      </c>
      <c r="BE178" s="114">
        <f>IF(U178="základná",N178,0)</f>
        <v>0</v>
      </c>
      <c r="BF178" s="114">
        <f>IF(U178="znížená",N178,0)</f>
        <v>0</v>
      </c>
      <c r="BG178" s="114">
        <f>IF(U178="zákl. prenesená",N178,0)</f>
        <v>0</v>
      </c>
      <c r="BH178" s="114">
        <f>IF(U178="zníž. prenesená",N178,0)</f>
        <v>0</v>
      </c>
      <c r="BI178" s="114">
        <f>IF(U178="nulová",N178,0)</f>
        <v>0</v>
      </c>
      <c r="BJ178" s="22" t="s">
        <v>134</v>
      </c>
      <c r="BK178" s="114">
        <f>ROUND(L178*K178,2)</f>
        <v>0</v>
      </c>
      <c r="BL178" s="22" t="s">
        <v>202</v>
      </c>
      <c r="BM178" s="22" t="s">
        <v>281</v>
      </c>
    </row>
    <row r="179" spans="2:65" s="39" customFormat="1" ht="25.5" customHeight="1" x14ac:dyDescent="0.3">
      <c r="B179" s="142"/>
      <c r="C179" s="180" t="s">
        <v>284</v>
      </c>
      <c r="D179" s="180" t="s">
        <v>285</v>
      </c>
      <c r="E179" s="181" t="s">
        <v>286</v>
      </c>
      <c r="F179" s="225" t="s">
        <v>287</v>
      </c>
      <c r="G179" s="225"/>
      <c r="H179" s="225"/>
      <c r="I179" s="225"/>
      <c r="J179" s="182" t="s">
        <v>183</v>
      </c>
      <c r="K179" s="183">
        <v>48.658999999999999</v>
      </c>
      <c r="L179" s="226">
        <v>0</v>
      </c>
      <c r="M179" s="226"/>
      <c r="N179" s="227">
        <f>ROUND(L179*K179,2)</f>
        <v>0</v>
      </c>
      <c r="O179" s="227"/>
      <c r="P179" s="227"/>
      <c r="Q179" s="227"/>
      <c r="R179" s="144"/>
      <c r="T179" s="177"/>
      <c r="U179" s="50" t="s">
        <v>43</v>
      </c>
      <c r="V179" s="41"/>
      <c r="W179" s="178">
        <f>V179*K179</f>
        <v>0</v>
      </c>
      <c r="X179" s="178">
        <v>1.5E-3</v>
      </c>
      <c r="Y179" s="178">
        <f>X179*K179</f>
        <v>7.2988499999999998E-2</v>
      </c>
      <c r="Z179" s="178">
        <v>0</v>
      </c>
      <c r="AA179" s="179">
        <f>Z179*K179</f>
        <v>0</v>
      </c>
      <c r="AR179" s="22" t="s">
        <v>250</v>
      </c>
      <c r="AT179" s="22" t="s">
        <v>285</v>
      </c>
      <c r="AU179" s="22" t="s">
        <v>134</v>
      </c>
      <c r="AY179" s="22" t="s">
        <v>155</v>
      </c>
      <c r="BE179" s="114">
        <f>IF(U179="základná",N179,0)</f>
        <v>0</v>
      </c>
      <c r="BF179" s="114">
        <f>IF(U179="znížená",N179,0)</f>
        <v>0</v>
      </c>
      <c r="BG179" s="114">
        <f>IF(U179="zákl. prenesená",N179,0)</f>
        <v>0</v>
      </c>
      <c r="BH179" s="114">
        <f>IF(U179="zníž. prenesená",N179,0)</f>
        <v>0</v>
      </c>
      <c r="BI179" s="114">
        <f>IF(U179="nulová",N179,0)</f>
        <v>0</v>
      </c>
      <c r="BJ179" s="22" t="s">
        <v>134</v>
      </c>
      <c r="BK179" s="114">
        <f>ROUND(L179*K179,2)</f>
        <v>0</v>
      </c>
      <c r="BL179" s="22" t="s">
        <v>202</v>
      </c>
      <c r="BM179" s="22" t="s">
        <v>284</v>
      </c>
    </row>
    <row r="180" spans="2:65" s="39" customFormat="1" ht="25.5" customHeight="1" x14ac:dyDescent="0.3">
      <c r="B180" s="142"/>
      <c r="C180" s="173" t="s">
        <v>288</v>
      </c>
      <c r="D180" s="173" t="s">
        <v>156</v>
      </c>
      <c r="E180" s="174" t="s">
        <v>289</v>
      </c>
      <c r="F180" s="220" t="s">
        <v>290</v>
      </c>
      <c r="G180" s="220"/>
      <c r="H180" s="220"/>
      <c r="I180" s="220"/>
      <c r="J180" s="175" t="s">
        <v>291</v>
      </c>
      <c r="K180" s="184">
        <v>2.1309999999999998</v>
      </c>
      <c r="L180" s="221">
        <v>0</v>
      </c>
      <c r="M180" s="221"/>
      <c r="N180" s="222">
        <f>ROUND(L180*K180,2)</f>
        <v>0</v>
      </c>
      <c r="O180" s="222"/>
      <c r="P180" s="222"/>
      <c r="Q180" s="222"/>
      <c r="R180" s="144"/>
      <c r="T180" s="177"/>
      <c r="U180" s="50" t="s">
        <v>43</v>
      </c>
      <c r="V180" s="41"/>
      <c r="W180" s="178">
        <f>V180*K180</f>
        <v>0</v>
      </c>
      <c r="X180" s="178">
        <v>0</v>
      </c>
      <c r="Y180" s="178">
        <f>X180*K180</f>
        <v>0</v>
      </c>
      <c r="Z180" s="178">
        <v>0</v>
      </c>
      <c r="AA180" s="179">
        <f>Z180*K180</f>
        <v>0</v>
      </c>
      <c r="AR180" s="22" t="s">
        <v>202</v>
      </c>
      <c r="AT180" s="22" t="s">
        <v>156</v>
      </c>
      <c r="AU180" s="22" t="s">
        <v>134</v>
      </c>
      <c r="AY180" s="22" t="s">
        <v>155</v>
      </c>
      <c r="BE180" s="114">
        <f>IF(U180="základná",N180,0)</f>
        <v>0</v>
      </c>
      <c r="BF180" s="114">
        <f>IF(U180="znížená",N180,0)</f>
        <v>0</v>
      </c>
      <c r="BG180" s="114">
        <f>IF(U180="zákl. prenesená",N180,0)</f>
        <v>0</v>
      </c>
      <c r="BH180" s="114">
        <f>IF(U180="zníž. prenesená",N180,0)</f>
        <v>0</v>
      </c>
      <c r="BI180" s="114">
        <f>IF(U180="nulová",N180,0)</f>
        <v>0</v>
      </c>
      <c r="BJ180" s="22" t="s">
        <v>134</v>
      </c>
      <c r="BK180" s="114">
        <f>ROUND(L180*K180,2)</f>
        <v>0</v>
      </c>
      <c r="BL180" s="22" t="s">
        <v>202</v>
      </c>
      <c r="BM180" s="22" t="s">
        <v>288</v>
      </c>
    </row>
    <row r="181" spans="2:65" s="161" customFormat="1" ht="29.85" customHeight="1" x14ac:dyDescent="0.3">
      <c r="B181" s="162"/>
      <c r="C181" s="163"/>
      <c r="D181" s="172" t="s">
        <v>119</v>
      </c>
      <c r="E181" s="172"/>
      <c r="F181" s="172"/>
      <c r="G181" s="172"/>
      <c r="H181" s="172"/>
      <c r="I181" s="172"/>
      <c r="J181" s="172"/>
      <c r="K181" s="172"/>
      <c r="L181" s="172"/>
      <c r="M181" s="172"/>
      <c r="N181" s="223">
        <f>BK181</f>
        <v>0</v>
      </c>
      <c r="O181" s="223"/>
      <c r="P181" s="223"/>
      <c r="Q181" s="223"/>
      <c r="R181" s="165"/>
      <c r="T181" s="166"/>
      <c r="U181" s="163"/>
      <c r="V181" s="163"/>
      <c r="W181" s="167">
        <f>SUM(W182:W184)</f>
        <v>0</v>
      </c>
      <c r="X181" s="163"/>
      <c r="Y181" s="167">
        <f>SUM(Y182:Y184)</f>
        <v>0.2028855</v>
      </c>
      <c r="Z181" s="163"/>
      <c r="AA181" s="168">
        <f>SUM(AA182:AA184)</f>
        <v>0</v>
      </c>
      <c r="AR181" s="169" t="s">
        <v>134</v>
      </c>
      <c r="AT181" s="170" t="s">
        <v>75</v>
      </c>
      <c r="AU181" s="170" t="s">
        <v>82</v>
      </c>
      <c r="AY181" s="169" t="s">
        <v>155</v>
      </c>
      <c r="BK181" s="171">
        <f>SUM(BK182:BK184)</f>
        <v>0</v>
      </c>
    </row>
    <row r="182" spans="2:65" s="39" customFormat="1" ht="25.5" customHeight="1" x14ac:dyDescent="0.3">
      <c r="B182" s="142"/>
      <c r="C182" s="173" t="s">
        <v>292</v>
      </c>
      <c r="D182" s="173" t="s">
        <v>156</v>
      </c>
      <c r="E182" s="174" t="s">
        <v>293</v>
      </c>
      <c r="F182" s="220" t="s">
        <v>294</v>
      </c>
      <c r="G182" s="220"/>
      <c r="H182" s="220"/>
      <c r="I182" s="220"/>
      <c r="J182" s="175" t="s">
        <v>183</v>
      </c>
      <c r="K182" s="176">
        <v>42.311999999999998</v>
      </c>
      <c r="L182" s="221">
        <v>0</v>
      </c>
      <c r="M182" s="221"/>
      <c r="N182" s="222">
        <f>ROUND(L182*K182,2)</f>
        <v>0</v>
      </c>
      <c r="O182" s="222"/>
      <c r="P182" s="222"/>
      <c r="Q182" s="222"/>
      <c r="R182" s="144"/>
      <c r="T182" s="177"/>
      <c r="U182" s="50" t="s">
        <v>43</v>
      </c>
      <c r="V182" s="41"/>
      <c r="W182" s="178">
        <f>V182*K182</f>
        <v>0</v>
      </c>
      <c r="X182" s="178">
        <v>2.5000000000000001E-3</v>
      </c>
      <c r="Y182" s="178">
        <f>X182*K182</f>
        <v>0.10578</v>
      </c>
      <c r="Z182" s="178">
        <v>0</v>
      </c>
      <c r="AA182" s="179">
        <f>Z182*K182</f>
        <v>0</v>
      </c>
      <c r="AR182" s="22" t="s">
        <v>202</v>
      </c>
      <c r="AT182" s="22" t="s">
        <v>156</v>
      </c>
      <c r="AU182" s="22" t="s">
        <v>134</v>
      </c>
      <c r="AY182" s="22" t="s">
        <v>155</v>
      </c>
      <c r="BE182" s="114">
        <f>IF(U182="základná",N182,0)</f>
        <v>0</v>
      </c>
      <c r="BF182" s="114">
        <f>IF(U182="znížená",N182,0)</f>
        <v>0</v>
      </c>
      <c r="BG182" s="114">
        <f>IF(U182="zákl. prenesená",N182,0)</f>
        <v>0</v>
      </c>
      <c r="BH182" s="114">
        <f>IF(U182="zníž. prenesená",N182,0)</f>
        <v>0</v>
      </c>
      <c r="BI182" s="114">
        <f>IF(U182="nulová",N182,0)</f>
        <v>0</v>
      </c>
      <c r="BJ182" s="22" t="s">
        <v>134</v>
      </c>
      <c r="BK182" s="114">
        <f>ROUND(L182*K182,2)</f>
        <v>0</v>
      </c>
      <c r="BL182" s="22" t="s">
        <v>202</v>
      </c>
      <c r="BM182" s="22" t="s">
        <v>292</v>
      </c>
    </row>
    <row r="183" spans="2:65" s="39" customFormat="1" ht="16.5" customHeight="1" x14ac:dyDescent="0.3">
      <c r="B183" s="142"/>
      <c r="C183" s="180" t="s">
        <v>295</v>
      </c>
      <c r="D183" s="180" t="s">
        <v>285</v>
      </c>
      <c r="E183" s="181" t="s">
        <v>296</v>
      </c>
      <c r="F183" s="225" t="s">
        <v>297</v>
      </c>
      <c r="G183" s="225"/>
      <c r="H183" s="225"/>
      <c r="I183" s="225"/>
      <c r="J183" s="182" t="s">
        <v>183</v>
      </c>
      <c r="K183" s="183">
        <v>43.158000000000001</v>
      </c>
      <c r="L183" s="226">
        <v>0</v>
      </c>
      <c r="M183" s="226"/>
      <c r="N183" s="227">
        <f>ROUND(L183*K183,2)</f>
        <v>0</v>
      </c>
      <c r="O183" s="227"/>
      <c r="P183" s="227"/>
      <c r="Q183" s="227"/>
      <c r="R183" s="144"/>
      <c r="T183" s="177"/>
      <c r="U183" s="50" t="s">
        <v>43</v>
      </c>
      <c r="V183" s="41"/>
      <c r="W183" s="178">
        <f>V183*K183</f>
        <v>0</v>
      </c>
      <c r="X183" s="178">
        <v>2.2499999999999998E-3</v>
      </c>
      <c r="Y183" s="178">
        <f>X183*K183</f>
        <v>9.7105499999999997E-2</v>
      </c>
      <c r="Z183" s="178">
        <v>0</v>
      </c>
      <c r="AA183" s="179">
        <f>Z183*K183</f>
        <v>0</v>
      </c>
      <c r="AR183" s="22" t="s">
        <v>250</v>
      </c>
      <c r="AT183" s="22" t="s">
        <v>285</v>
      </c>
      <c r="AU183" s="22" t="s">
        <v>134</v>
      </c>
      <c r="AY183" s="22" t="s">
        <v>155</v>
      </c>
      <c r="BE183" s="114">
        <f>IF(U183="základná",N183,0)</f>
        <v>0</v>
      </c>
      <c r="BF183" s="114">
        <f>IF(U183="znížená",N183,0)</f>
        <v>0</v>
      </c>
      <c r="BG183" s="114">
        <f>IF(U183="zákl. prenesená",N183,0)</f>
        <v>0</v>
      </c>
      <c r="BH183" s="114">
        <f>IF(U183="zníž. prenesená",N183,0)</f>
        <v>0</v>
      </c>
      <c r="BI183" s="114">
        <f>IF(U183="nulová",N183,0)</f>
        <v>0</v>
      </c>
      <c r="BJ183" s="22" t="s">
        <v>134</v>
      </c>
      <c r="BK183" s="114">
        <f>ROUND(L183*K183,2)</f>
        <v>0</v>
      </c>
      <c r="BL183" s="22" t="s">
        <v>202</v>
      </c>
      <c r="BM183" s="22" t="s">
        <v>295</v>
      </c>
    </row>
    <row r="184" spans="2:65" s="39" customFormat="1" ht="25.5" customHeight="1" x14ac:dyDescent="0.3">
      <c r="B184" s="142"/>
      <c r="C184" s="173" t="s">
        <v>298</v>
      </c>
      <c r="D184" s="173" t="s">
        <v>156</v>
      </c>
      <c r="E184" s="174" t="s">
        <v>299</v>
      </c>
      <c r="F184" s="220" t="s">
        <v>300</v>
      </c>
      <c r="G184" s="220"/>
      <c r="H184" s="220"/>
      <c r="I184" s="220"/>
      <c r="J184" s="175" t="s">
        <v>291</v>
      </c>
      <c r="K184" s="184">
        <v>11.364000000000001</v>
      </c>
      <c r="L184" s="221">
        <v>0</v>
      </c>
      <c r="M184" s="221"/>
      <c r="N184" s="222">
        <f>ROUND(L184*K184,2)</f>
        <v>0</v>
      </c>
      <c r="O184" s="222"/>
      <c r="P184" s="222"/>
      <c r="Q184" s="222"/>
      <c r="R184" s="144"/>
      <c r="T184" s="177"/>
      <c r="U184" s="50" t="s">
        <v>43</v>
      </c>
      <c r="V184" s="41"/>
      <c r="W184" s="178">
        <f>V184*K184</f>
        <v>0</v>
      </c>
      <c r="X184" s="178">
        <v>0</v>
      </c>
      <c r="Y184" s="178">
        <f>X184*K184</f>
        <v>0</v>
      </c>
      <c r="Z184" s="178">
        <v>0</v>
      </c>
      <c r="AA184" s="179">
        <f>Z184*K184</f>
        <v>0</v>
      </c>
      <c r="AR184" s="22" t="s">
        <v>202</v>
      </c>
      <c r="AT184" s="22" t="s">
        <v>156</v>
      </c>
      <c r="AU184" s="22" t="s">
        <v>134</v>
      </c>
      <c r="AY184" s="22" t="s">
        <v>155</v>
      </c>
      <c r="BE184" s="114">
        <f>IF(U184="základná",N184,0)</f>
        <v>0</v>
      </c>
      <c r="BF184" s="114">
        <f>IF(U184="znížená",N184,0)</f>
        <v>0</v>
      </c>
      <c r="BG184" s="114">
        <f>IF(U184="zákl. prenesená",N184,0)</f>
        <v>0</v>
      </c>
      <c r="BH184" s="114">
        <f>IF(U184="zníž. prenesená",N184,0)</f>
        <v>0</v>
      </c>
      <c r="BI184" s="114">
        <f>IF(U184="nulová",N184,0)</f>
        <v>0</v>
      </c>
      <c r="BJ184" s="22" t="s">
        <v>134</v>
      </c>
      <c r="BK184" s="114">
        <f>ROUND(L184*K184,2)</f>
        <v>0</v>
      </c>
      <c r="BL184" s="22" t="s">
        <v>202</v>
      </c>
      <c r="BM184" s="22" t="s">
        <v>298</v>
      </c>
    </row>
    <row r="185" spans="2:65" s="161" customFormat="1" ht="29.85" customHeight="1" x14ac:dyDescent="0.3">
      <c r="B185" s="162"/>
      <c r="C185" s="163"/>
      <c r="D185" s="172" t="s">
        <v>120</v>
      </c>
      <c r="E185" s="172"/>
      <c r="F185" s="172"/>
      <c r="G185" s="172"/>
      <c r="H185" s="172"/>
      <c r="I185" s="172"/>
      <c r="J185" s="172"/>
      <c r="K185" s="172"/>
      <c r="L185" s="172"/>
      <c r="M185" s="172"/>
      <c r="N185" s="223">
        <f>BK185</f>
        <v>0</v>
      </c>
      <c r="O185" s="223"/>
      <c r="P185" s="223"/>
      <c r="Q185" s="223"/>
      <c r="R185" s="165"/>
      <c r="T185" s="166"/>
      <c r="U185" s="163"/>
      <c r="V185" s="163"/>
      <c r="W185" s="167">
        <f>SUM(W186:W202)</f>
        <v>0</v>
      </c>
      <c r="X185" s="163"/>
      <c r="Y185" s="167">
        <f>SUM(Y186:Y202)</f>
        <v>0.58452338999999998</v>
      </c>
      <c r="Z185" s="163"/>
      <c r="AA185" s="168">
        <f>SUM(AA186:AA202)</f>
        <v>0.55534779999999995</v>
      </c>
      <c r="AR185" s="169" t="s">
        <v>134</v>
      </c>
      <c r="AT185" s="170" t="s">
        <v>75</v>
      </c>
      <c r="AU185" s="170" t="s">
        <v>82</v>
      </c>
      <c r="AY185" s="169" t="s">
        <v>155</v>
      </c>
      <c r="BK185" s="171">
        <f>SUM(BK186:BK202)</f>
        <v>0</v>
      </c>
    </row>
    <row r="186" spans="2:65" s="39" customFormat="1" ht="25.5" customHeight="1" x14ac:dyDescent="0.3">
      <c r="B186" s="142"/>
      <c r="C186" s="173" t="s">
        <v>301</v>
      </c>
      <c r="D186" s="173" t="s">
        <v>156</v>
      </c>
      <c r="E186" s="174" t="s">
        <v>302</v>
      </c>
      <c r="F186" s="220" t="s">
        <v>303</v>
      </c>
      <c r="G186" s="220"/>
      <c r="H186" s="220"/>
      <c r="I186" s="220"/>
      <c r="J186" s="175" t="s">
        <v>183</v>
      </c>
      <c r="K186" s="176">
        <v>8.0399999999999991</v>
      </c>
      <c r="L186" s="221">
        <v>0</v>
      </c>
      <c r="M186" s="221"/>
      <c r="N186" s="222">
        <f t="shared" ref="N186:N202" si="35">ROUND(L186*K186,2)</f>
        <v>0</v>
      </c>
      <c r="O186" s="222"/>
      <c r="P186" s="222"/>
      <c r="Q186" s="222"/>
      <c r="R186" s="144"/>
      <c r="T186" s="177"/>
      <c r="U186" s="50" t="s">
        <v>43</v>
      </c>
      <c r="V186" s="41"/>
      <c r="W186" s="178">
        <f t="shared" ref="W186:W202" si="36">V186*K186</f>
        <v>0</v>
      </c>
      <c r="X186" s="178">
        <v>1.057E-2</v>
      </c>
      <c r="Y186" s="178">
        <f t="shared" ref="Y186:Y202" si="37">X186*K186</f>
        <v>8.4982799999999983E-2</v>
      </c>
      <c r="Z186" s="178">
        <v>0</v>
      </c>
      <c r="AA186" s="179">
        <f t="shared" ref="AA186:AA202" si="38">Z186*K186</f>
        <v>0</v>
      </c>
      <c r="AR186" s="22" t="s">
        <v>202</v>
      </c>
      <c r="AT186" s="22" t="s">
        <v>156</v>
      </c>
      <c r="AU186" s="22" t="s">
        <v>134</v>
      </c>
      <c r="AY186" s="22" t="s">
        <v>155</v>
      </c>
      <c r="BE186" s="114">
        <f t="shared" ref="BE186:BE202" si="39">IF(U186="základná",N186,0)</f>
        <v>0</v>
      </c>
      <c r="BF186" s="114">
        <f t="shared" ref="BF186:BF202" si="40">IF(U186="znížená",N186,0)</f>
        <v>0</v>
      </c>
      <c r="BG186" s="114">
        <f t="shared" ref="BG186:BG202" si="41">IF(U186="zákl. prenesená",N186,0)</f>
        <v>0</v>
      </c>
      <c r="BH186" s="114">
        <f t="shared" ref="BH186:BH202" si="42">IF(U186="zníž. prenesená",N186,0)</f>
        <v>0</v>
      </c>
      <c r="BI186" s="114">
        <f t="shared" ref="BI186:BI202" si="43">IF(U186="nulová",N186,0)</f>
        <v>0</v>
      </c>
      <c r="BJ186" s="22" t="s">
        <v>134</v>
      </c>
      <c r="BK186" s="114">
        <f t="shared" ref="BK186:BK202" si="44">ROUND(L186*K186,2)</f>
        <v>0</v>
      </c>
      <c r="BL186" s="22" t="s">
        <v>202</v>
      </c>
      <c r="BM186" s="22" t="s">
        <v>301</v>
      </c>
    </row>
    <row r="187" spans="2:65" s="39" customFormat="1" ht="25.5" customHeight="1" x14ac:dyDescent="0.3">
      <c r="B187" s="142"/>
      <c r="C187" s="173" t="s">
        <v>304</v>
      </c>
      <c r="D187" s="173" t="s">
        <v>156</v>
      </c>
      <c r="E187" s="174" t="s">
        <v>305</v>
      </c>
      <c r="F187" s="220" t="s">
        <v>306</v>
      </c>
      <c r="G187" s="220"/>
      <c r="H187" s="220"/>
      <c r="I187" s="220"/>
      <c r="J187" s="175" t="s">
        <v>183</v>
      </c>
      <c r="K187" s="176">
        <v>7.125</v>
      </c>
      <c r="L187" s="221">
        <v>0</v>
      </c>
      <c r="M187" s="221"/>
      <c r="N187" s="222">
        <f t="shared" si="35"/>
        <v>0</v>
      </c>
      <c r="O187" s="222"/>
      <c r="P187" s="222"/>
      <c r="Q187" s="222"/>
      <c r="R187" s="144"/>
      <c r="T187" s="177"/>
      <c r="U187" s="50" t="s">
        <v>43</v>
      </c>
      <c r="V187" s="41"/>
      <c r="W187" s="178">
        <f t="shared" si="36"/>
        <v>0</v>
      </c>
      <c r="X187" s="178">
        <v>0</v>
      </c>
      <c r="Y187" s="178">
        <f t="shared" si="37"/>
        <v>0</v>
      </c>
      <c r="Z187" s="178">
        <v>7.4200000000000004E-3</v>
      </c>
      <c r="AA187" s="179">
        <f t="shared" si="38"/>
        <v>5.2867500000000005E-2</v>
      </c>
      <c r="AR187" s="22" t="s">
        <v>202</v>
      </c>
      <c r="AT187" s="22" t="s">
        <v>156</v>
      </c>
      <c r="AU187" s="22" t="s">
        <v>134</v>
      </c>
      <c r="AY187" s="22" t="s">
        <v>155</v>
      </c>
      <c r="BE187" s="114">
        <f t="shared" si="39"/>
        <v>0</v>
      </c>
      <c r="BF187" s="114">
        <f t="shared" si="40"/>
        <v>0</v>
      </c>
      <c r="BG187" s="114">
        <f t="shared" si="41"/>
        <v>0</v>
      </c>
      <c r="BH187" s="114">
        <f t="shared" si="42"/>
        <v>0</v>
      </c>
      <c r="BI187" s="114">
        <f t="shared" si="43"/>
        <v>0</v>
      </c>
      <c r="BJ187" s="22" t="s">
        <v>134</v>
      </c>
      <c r="BK187" s="114">
        <f t="shared" si="44"/>
        <v>0</v>
      </c>
      <c r="BL187" s="22" t="s">
        <v>202</v>
      </c>
      <c r="BM187" s="22" t="s">
        <v>304</v>
      </c>
    </row>
    <row r="188" spans="2:65" s="39" customFormat="1" ht="38.25" customHeight="1" x14ac:dyDescent="0.3">
      <c r="B188" s="142"/>
      <c r="C188" s="173" t="s">
        <v>307</v>
      </c>
      <c r="D188" s="173" t="s">
        <v>156</v>
      </c>
      <c r="E188" s="174" t="s">
        <v>308</v>
      </c>
      <c r="F188" s="220" t="s">
        <v>309</v>
      </c>
      <c r="G188" s="220"/>
      <c r="H188" s="220"/>
      <c r="I188" s="220"/>
      <c r="J188" s="175" t="s">
        <v>240</v>
      </c>
      <c r="K188" s="176">
        <v>79.16</v>
      </c>
      <c r="L188" s="221">
        <v>0</v>
      </c>
      <c r="M188" s="221"/>
      <c r="N188" s="222">
        <f t="shared" si="35"/>
        <v>0</v>
      </c>
      <c r="O188" s="222"/>
      <c r="P188" s="222"/>
      <c r="Q188" s="222"/>
      <c r="R188" s="144"/>
      <c r="T188" s="177"/>
      <c r="U188" s="50" t="s">
        <v>43</v>
      </c>
      <c r="V188" s="41"/>
      <c r="W188" s="178">
        <f t="shared" si="36"/>
        <v>0</v>
      </c>
      <c r="X188" s="178">
        <v>0</v>
      </c>
      <c r="Y188" s="178">
        <f t="shared" si="37"/>
        <v>0</v>
      </c>
      <c r="Z188" s="178">
        <v>3.47E-3</v>
      </c>
      <c r="AA188" s="179">
        <f t="shared" si="38"/>
        <v>0.27468519999999996</v>
      </c>
      <c r="AR188" s="22" t="s">
        <v>202</v>
      </c>
      <c r="AT188" s="22" t="s">
        <v>156</v>
      </c>
      <c r="AU188" s="22" t="s">
        <v>134</v>
      </c>
      <c r="AY188" s="22" t="s">
        <v>155</v>
      </c>
      <c r="BE188" s="114">
        <f t="shared" si="39"/>
        <v>0</v>
      </c>
      <c r="BF188" s="114">
        <f t="shared" si="40"/>
        <v>0</v>
      </c>
      <c r="BG188" s="114">
        <f t="shared" si="41"/>
        <v>0</v>
      </c>
      <c r="BH188" s="114">
        <f t="shared" si="42"/>
        <v>0</v>
      </c>
      <c r="BI188" s="114">
        <f t="shared" si="43"/>
        <v>0</v>
      </c>
      <c r="BJ188" s="22" t="s">
        <v>134</v>
      </c>
      <c r="BK188" s="114">
        <f t="shared" si="44"/>
        <v>0</v>
      </c>
      <c r="BL188" s="22" t="s">
        <v>202</v>
      </c>
      <c r="BM188" s="22" t="s">
        <v>307</v>
      </c>
    </row>
    <row r="189" spans="2:65" s="39" customFormat="1" ht="38.25" customHeight="1" x14ac:dyDescent="0.3">
      <c r="B189" s="142"/>
      <c r="C189" s="173" t="s">
        <v>310</v>
      </c>
      <c r="D189" s="173" t="s">
        <v>156</v>
      </c>
      <c r="E189" s="174" t="s">
        <v>311</v>
      </c>
      <c r="F189" s="220" t="s">
        <v>312</v>
      </c>
      <c r="G189" s="220"/>
      <c r="H189" s="220"/>
      <c r="I189" s="220"/>
      <c r="J189" s="175" t="s">
        <v>240</v>
      </c>
      <c r="K189" s="176">
        <v>50.697000000000003</v>
      </c>
      <c r="L189" s="221">
        <v>0</v>
      </c>
      <c r="M189" s="221"/>
      <c r="N189" s="222">
        <f t="shared" si="35"/>
        <v>0</v>
      </c>
      <c r="O189" s="222"/>
      <c r="P189" s="222"/>
      <c r="Q189" s="222"/>
      <c r="R189" s="144"/>
      <c r="T189" s="177"/>
      <c r="U189" s="50" t="s">
        <v>43</v>
      </c>
      <c r="V189" s="41"/>
      <c r="W189" s="178">
        <f t="shared" si="36"/>
        <v>0</v>
      </c>
      <c r="X189" s="178">
        <v>0</v>
      </c>
      <c r="Y189" s="178">
        <f t="shared" si="37"/>
        <v>0</v>
      </c>
      <c r="Z189" s="178">
        <v>2.3E-3</v>
      </c>
      <c r="AA189" s="179">
        <f t="shared" si="38"/>
        <v>0.1166031</v>
      </c>
      <c r="AR189" s="22" t="s">
        <v>202</v>
      </c>
      <c r="AT189" s="22" t="s">
        <v>156</v>
      </c>
      <c r="AU189" s="22" t="s">
        <v>134</v>
      </c>
      <c r="AY189" s="22" t="s">
        <v>155</v>
      </c>
      <c r="BE189" s="114">
        <f t="shared" si="39"/>
        <v>0</v>
      </c>
      <c r="BF189" s="114">
        <f t="shared" si="40"/>
        <v>0</v>
      </c>
      <c r="BG189" s="114">
        <f t="shared" si="41"/>
        <v>0</v>
      </c>
      <c r="BH189" s="114">
        <f t="shared" si="42"/>
        <v>0</v>
      </c>
      <c r="BI189" s="114">
        <f t="shared" si="43"/>
        <v>0</v>
      </c>
      <c r="BJ189" s="22" t="s">
        <v>134</v>
      </c>
      <c r="BK189" s="114">
        <f t="shared" si="44"/>
        <v>0</v>
      </c>
      <c r="BL189" s="22" t="s">
        <v>202</v>
      </c>
      <c r="BM189" s="22" t="s">
        <v>310</v>
      </c>
    </row>
    <row r="190" spans="2:65" s="39" customFormat="1" ht="25.5" customHeight="1" x14ac:dyDescent="0.3">
      <c r="B190" s="142"/>
      <c r="C190" s="173" t="s">
        <v>313</v>
      </c>
      <c r="D190" s="173" t="s">
        <v>156</v>
      </c>
      <c r="E190" s="174" t="s">
        <v>314</v>
      </c>
      <c r="F190" s="220" t="s">
        <v>315</v>
      </c>
      <c r="G190" s="220"/>
      <c r="H190" s="220"/>
      <c r="I190" s="220"/>
      <c r="J190" s="175" t="s">
        <v>240</v>
      </c>
      <c r="K190" s="176">
        <v>49.2</v>
      </c>
      <c r="L190" s="221">
        <v>0</v>
      </c>
      <c r="M190" s="221"/>
      <c r="N190" s="222">
        <f t="shared" si="35"/>
        <v>0</v>
      </c>
      <c r="O190" s="222"/>
      <c r="P190" s="222"/>
      <c r="Q190" s="222"/>
      <c r="R190" s="144"/>
      <c r="T190" s="177"/>
      <c r="U190" s="50" t="s">
        <v>43</v>
      </c>
      <c r="V190" s="41"/>
      <c r="W190" s="178">
        <f t="shared" si="36"/>
        <v>0</v>
      </c>
      <c r="X190" s="178">
        <v>0</v>
      </c>
      <c r="Y190" s="178">
        <f t="shared" si="37"/>
        <v>0</v>
      </c>
      <c r="Z190" s="178">
        <v>2.2599999999999999E-3</v>
      </c>
      <c r="AA190" s="179">
        <f t="shared" si="38"/>
        <v>0.111192</v>
      </c>
      <c r="AR190" s="22" t="s">
        <v>202</v>
      </c>
      <c r="AT190" s="22" t="s">
        <v>156</v>
      </c>
      <c r="AU190" s="22" t="s">
        <v>134</v>
      </c>
      <c r="AY190" s="22" t="s">
        <v>155</v>
      </c>
      <c r="BE190" s="114">
        <f t="shared" si="39"/>
        <v>0</v>
      </c>
      <c r="BF190" s="114">
        <f t="shared" si="40"/>
        <v>0</v>
      </c>
      <c r="BG190" s="114">
        <f t="shared" si="41"/>
        <v>0</v>
      </c>
      <c r="BH190" s="114">
        <f t="shared" si="42"/>
        <v>0</v>
      </c>
      <c r="BI190" s="114">
        <f t="shared" si="43"/>
        <v>0</v>
      </c>
      <c r="BJ190" s="22" t="s">
        <v>134</v>
      </c>
      <c r="BK190" s="114">
        <f t="shared" si="44"/>
        <v>0</v>
      </c>
      <c r="BL190" s="22" t="s">
        <v>202</v>
      </c>
      <c r="BM190" s="22" t="s">
        <v>313</v>
      </c>
    </row>
    <row r="191" spans="2:65" s="39" customFormat="1" ht="25.5" customHeight="1" x14ac:dyDescent="0.3">
      <c r="B191" s="142"/>
      <c r="C191" s="173" t="s">
        <v>316</v>
      </c>
      <c r="D191" s="173" t="s">
        <v>156</v>
      </c>
      <c r="E191" s="174" t="s">
        <v>317</v>
      </c>
      <c r="F191" s="220" t="s">
        <v>318</v>
      </c>
      <c r="G191" s="220"/>
      <c r="H191" s="220"/>
      <c r="I191" s="220"/>
      <c r="J191" s="175" t="s">
        <v>240</v>
      </c>
      <c r="K191" s="176">
        <v>50.697000000000003</v>
      </c>
      <c r="L191" s="221">
        <v>0</v>
      </c>
      <c r="M191" s="221"/>
      <c r="N191" s="222">
        <f t="shared" si="35"/>
        <v>0</v>
      </c>
      <c r="O191" s="222"/>
      <c r="P191" s="222"/>
      <c r="Q191" s="222"/>
      <c r="R191" s="144"/>
      <c r="T191" s="177"/>
      <c r="U191" s="50" t="s">
        <v>43</v>
      </c>
      <c r="V191" s="41"/>
      <c r="W191" s="178">
        <f t="shared" si="36"/>
        <v>0</v>
      </c>
      <c r="X191" s="178">
        <v>5.0699999999999999E-3</v>
      </c>
      <c r="Y191" s="178">
        <f t="shared" si="37"/>
        <v>0.25703378999999998</v>
      </c>
      <c r="Z191" s="178">
        <v>0</v>
      </c>
      <c r="AA191" s="179">
        <f t="shared" si="38"/>
        <v>0</v>
      </c>
      <c r="AR191" s="22" t="s">
        <v>202</v>
      </c>
      <c r="AT191" s="22" t="s">
        <v>156</v>
      </c>
      <c r="AU191" s="22" t="s">
        <v>134</v>
      </c>
      <c r="AY191" s="22" t="s">
        <v>155</v>
      </c>
      <c r="BE191" s="114">
        <f t="shared" si="39"/>
        <v>0</v>
      </c>
      <c r="BF191" s="114">
        <f t="shared" si="40"/>
        <v>0</v>
      </c>
      <c r="BG191" s="114">
        <f t="shared" si="41"/>
        <v>0</v>
      </c>
      <c r="BH191" s="114">
        <f t="shared" si="42"/>
        <v>0</v>
      </c>
      <c r="BI191" s="114">
        <f t="shared" si="43"/>
        <v>0</v>
      </c>
      <c r="BJ191" s="22" t="s">
        <v>134</v>
      </c>
      <c r="BK191" s="114">
        <f t="shared" si="44"/>
        <v>0</v>
      </c>
      <c r="BL191" s="22" t="s">
        <v>202</v>
      </c>
      <c r="BM191" s="22" t="s">
        <v>316</v>
      </c>
    </row>
    <row r="192" spans="2:65" s="39" customFormat="1" ht="25.5" customHeight="1" x14ac:dyDescent="0.3">
      <c r="B192" s="142"/>
      <c r="C192" s="173" t="s">
        <v>319</v>
      </c>
      <c r="D192" s="173" t="s">
        <v>156</v>
      </c>
      <c r="E192" s="174" t="s">
        <v>320</v>
      </c>
      <c r="F192" s="220" t="s">
        <v>321</v>
      </c>
      <c r="G192" s="220"/>
      <c r="H192" s="220"/>
      <c r="I192" s="220"/>
      <c r="J192" s="175" t="s">
        <v>240</v>
      </c>
      <c r="K192" s="176">
        <v>15</v>
      </c>
      <c r="L192" s="221">
        <v>0</v>
      </c>
      <c r="M192" s="221"/>
      <c r="N192" s="222">
        <f t="shared" si="35"/>
        <v>0</v>
      </c>
      <c r="O192" s="222"/>
      <c r="P192" s="222"/>
      <c r="Q192" s="222"/>
      <c r="R192" s="144"/>
      <c r="T192" s="177"/>
      <c r="U192" s="50" t="s">
        <v>43</v>
      </c>
      <c r="V192" s="41"/>
      <c r="W192" s="178">
        <f t="shared" si="36"/>
        <v>0</v>
      </c>
      <c r="X192" s="178">
        <v>1.47E-3</v>
      </c>
      <c r="Y192" s="178">
        <f t="shared" si="37"/>
        <v>2.205E-2</v>
      </c>
      <c r="Z192" s="178">
        <v>0</v>
      </c>
      <c r="AA192" s="179">
        <f t="shared" si="38"/>
        <v>0</v>
      </c>
      <c r="AR192" s="22" t="s">
        <v>202</v>
      </c>
      <c r="AT192" s="22" t="s">
        <v>156</v>
      </c>
      <c r="AU192" s="22" t="s">
        <v>134</v>
      </c>
      <c r="AY192" s="22" t="s">
        <v>155</v>
      </c>
      <c r="BE192" s="114">
        <f t="shared" si="39"/>
        <v>0</v>
      </c>
      <c r="BF192" s="114">
        <f t="shared" si="40"/>
        <v>0</v>
      </c>
      <c r="BG192" s="114">
        <f t="shared" si="41"/>
        <v>0</v>
      </c>
      <c r="BH192" s="114">
        <f t="shared" si="42"/>
        <v>0</v>
      </c>
      <c r="BI192" s="114">
        <f t="shared" si="43"/>
        <v>0</v>
      </c>
      <c r="BJ192" s="22" t="s">
        <v>134</v>
      </c>
      <c r="BK192" s="114">
        <f t="shared" si="44"/>
        <v>0</v>
      </c>
      <c r="BL192" s="22" t="s">
        <v>202</v>
      </c>
      <c r="BM192" s="22" t="s">
        <v>319</v>
      </c>
    </row>
    <row r="193" spans="2:65" s="39" customFormat="1" ht="25.5" customHeight="1" x14ac:dyDescent="0.3">
      <c r="B193" s="142"/>
      <c r="C193" s="173" t="s">
        <v>322</v>
      </c>
      <c r="D193" s="173" t="s">
        <v>156</v>
      </c>
      <c r="E193" s="174" t="s">
        <v>323</v>
      </c>
      <c r="F193" s="220" t="s">
        <v>324</v>
      </c>
      <c r="G193" s="220"/>
      <c r="H193" s="220"/>
      <c r="I193" s="220"/>
      <c r="J193" s="175" t="s">
        <v>240</v>
      </c>
      <c r="K193" s="176">
        <v>49.2</v>
      </c>
      <c r="L193" s="221">
        <v>0</v>
      </c>
      <c r="M193" s="221"/>
      <c r="N193" s="222">
        <f t="shared" si="35"/>
        <v>0</v>
      </c>
      <c r="O193" s="222"/>
      <c r="P193" s="222"/>
      <c r="Q193" s="222"/>
      <c r="R193" s="144"/>
      <c r="T193" s="177"/>
      <c r="U193" s="50" t="s">
        <v>43</v>
      </c>
      <c r="V193" s="41"/>
      <c r="W193" s="178">
        <f t="shared" si="36"/>
        <v>0</v>
      </c>
      <c r="X193" s="178">
        <v>1.73E-3</v>
      </c>
      <c r="Y193" s="178">
        <f t="shared" si="37"/>
        <v>8.5115999999999997E-2</v>
      </c>
      <c r="Z193" s="178">
        <v>0</v>
      </c>
      <c r="AA193" s="179">
        <f t="shared" si="38"/>
        <v>0</v>
      </c>
      <c r="AR193" s="22" t="s">
        <v>202</v>
      </c>
      <c r="AT193" s="22" t="s">
        <v>156</v>
      </c>
      <c r="AU193" s="22" t="s">
        <v>134</v>
      </c>
      <c r="AY193" s="22" t="s">
        <v>155</v>
      </c>
      <c r="BE193" s="114">
        <f t="shared" si="39"/>
        <v>0</v>
      </c>
      <c r="BF193" s="114">
        <f t="shared" si="40"/>
        <v>0</v>
      </c>
      <c r="BG193" s="114">
        <f t="shared" si="41"/>
        <v>0</v>
      </c>
      <c r="BH193" s="114">
        <f t="shared" si="42"/>
        <v>0</v>
      </c>
      <c r="BI193" s="114">
        <f t="shared" si="43"/>
        <v>0</v>
      </c>
      <c r="BJ193" s="22" t="s">
        <v>134</v>
      </c>
      <c r="BK193" s="114">
        <f t="shared" si="44"/>
        <v>0</v>
      </c>
      <c r="BL193" s="22" t="s">
        <v>202</v>
      </c>
      <c r="BM193" s="22" t="s">
        <v>322</v>
      </c>
    </row>
    <row r="194" spans="2:65" s="39" customFormat="1" ht="25.5" customHeight="1" x14ac:dyDescent="0.3">
      <c r="B194" s="142"/>
      <c r="C194" s="173" t="s">
        <v>325</v>
      </c>
      <c r="D194" s="173" t="s">
        <v>156</v>
      </c>
      <c r="E194" s="174" t="s">
        <v>326</v>
      </c>
      <c r="F194" s="220" t="s">
        <v>327</v>
      </c>
      <c r="G194" s="220"/>
      <c r="H194" s="220"/>
      <c r="I194" s="220"/>
      <c r="J194" s="175" t="s">
        <v>328</v>
      </c>
      <c r="K194" s="176">
        <v>5</v>
      </c>
      <c r="L194" s="221">
        <v>0</v>
      </c>
      <c r="M194" s="221"/>
      <c r="N194" s="222">
        <f t="shared" si="35"/>
        <v>0</v>
      </c>
      <c r="O194" s="222"/>
      <c r="P194" s="222"/>
      <c r="Q194" s="222"/>
      <c r="R194" s="144"/>
      <c r="T194" s="177"/>
      <c r="U194" s="50" t="s">
        <v>43</v>
      </c>
      <c r="V194" s="41"/>
      <c r="W194" s="178">
        <f t="shared" si="36"/>
        <v>0</v>
      </c>
      <c r="X194" s="178">
        <v>2.9999999999999997E-4</v>
      </c>
      <c r="Y194" s="178">
        <f t="shared" si="37"/>
        <v>1.4999999999999998E-3</v>
      </c>
      <c r="Z194" s="178">
        <v>0</v>
      </c>
      <c r="AA194" s="179">
        <f t="shared" si="38"/>
        <v>0</v>
      </c>
      <c r="AR194" s="22" t="s">
        <v>202</v>
      </c>
      <c r="AT194" s="22" t="s">
        <v>156</v>
      </c>
      <c r="AU194" s="22" t="s">
        <v>134</v>
      </c>
      <c r="AY194" s="22" t="s">
        <v>155</v>
      </c>
      <c r="BE194" s="114">
        <f t="shared" si="39"/>
        <v>0</v>
      </c>
      <c r="BF194" s="114">
        <f t="shared" si="40"/>
        <v>0</v>
      </c>
      <c r="BG194" s="114">
        <f t="shared" si="41"/>
        <v>0</v>
      </c>
      <c r="BH194" s="114">
        <f t="shared" si="42"/>
        <v>0</v>
      </c>
      <c r="BI194" s="114">
        <f t="shared" si="43"/>
        <v>0</v>
      </c>
      <c r="BJ194" s="22" t="s">
        <v>134</v>
      </c>
      <c r="BK194" s="114">
        <f t="shared" si="44"/>
        <v>0</v>
      </c>
      <c r="BL194" s="22" t="s">
        <v>202</v>
      </c>
      <c r="BM194" s="22" t="s">
        <v>325</v>
      </c>
    </row>
    <row r="195" spans="2:65" s="39" customFormat="1" ht="25.5" customHeight="1" x14ac:dyDescent="0.3">
      <c r="B195" s="142"/>
      <c r="C195" s="173" t="s">
        <v>329</v>
      </c>
      <c r="D195" s="173" t="s">
        <v>156</v>
      </c>
      <c r="E195" s="174" t="s">
        <v>330</v>
      </c>
      <c r="F195" s="220" t="s">
        <v>331</v>
      </c>
      <c r="G195" s="220"/>
      <c r="H195" s="220"/>
      <c r="I195" s="220"/>
      <c r="J195" s="175" t="s">
        <v>328</v>
      </c>
      <c r="K195" s="176">
        <v>8</v>
      </c>
      <c r="L195" s="221">
        <v>0</v>
      </c>
      <c r="M195" s="221"/>
      <c r="N195" s="222">
        <f t="shared" si="35"/>
        <v>0</v>
      </c>
      <c r="O195" s="222"/>
      <c r="P195" s="222"/>
      <c r="Q195" s="222"/>
      <c r="R195" s="144"/>
      <c r="T195" s="177"/>
      <c r="U195" s="50" t="s">
        <v>43</v>
      </c>
      <c r="V195" s="41"/>
      <c r="W195" s="178">
        <f t="shared" si="36"/>
        <v>0</v>
      </c>
      <c r="X195" s="178">
        <v>3.6999999999999999E-4</v>
      </c>
      <c r="Y195" s="178">
        <f t="shared" si="37"/>
        <v>2.96E-3</v>
      </c>
      <c r="Z195" s="178">
        <v>0</v>
      </c>
      <c r="AA195" s="179">
        <f t="shared" si="38"/>
        <v>0</v>
      </c>
      <c r="AR195" s="22" t="s">
        <v>202</v>
      </c>
      <c r="AT195" s="22" t="s">
        <v>156</v>
      </c>
      <c r="AU195" s="22" t="s">
        <v>134</v>
      </c>
      <c r="AY195" s="22" t="s">
        <v>155</v>
      </c>
      <c r="BE195" s="114">
        <f t="shared" si="39"/>
        <v>0</v>
      </c>
      <c r="BF195" s="114">
        <f t="shared" si="40"/>
        <v>0</v>
      </c>
      <c r="BG195" s="114">
        <f t="shared" si="41"/>
        <v>0</v>
      </c>
      <c r="BH195" s="114">
        <f t="shared" si="42"/>
        <v>0</v>
      </c>
      <c r="BI195" s="114">
        <f t="shared" si="43"/>
        <v>0</v>
      </c>
      <c r="BJ195" s="22" t="s">
        <v>134</v>
      </c>
      <c r="BK195" s="114">
        <f t="shared" si="44"/>
        <v>0</v>
      </c>
      <c r="BL195" s="22" t="s">
        <v>202</v>
      </c>
      <c r="BM195" s="22" t="s">
        <v>329</v>
      </c>
    </row>
    <row r="196" spans="2:65" s="39" customFormat="1" ht="25.5" customHeight="1" x14ac:dyDescent="0.3">
      <c r="B196" s="142"/>
      <c r="C196" s="173" t="s">
        <v>332</v>
      </c>
      <c r="D196" s="173" t="s">
        <v>156</v>
      </c>
      <c r="E196" s="174" t="s">
        <v>333</v>
      </c>
      <c r="F196" s="220" t="s">
        <v>334</v>
      </c>
      <c r="G196" s="220"/>
      <c r="H196" s="220"/>
      <c r="I196" s="220"/>
      <c r="J196" s="175" t="s">
        <v>328</v>
      </c>
      <c r="K196" s="176">
        <v>2</v>
      </c>
      <c r="L196" s="221">
        <v>0</v>
      </c>
      <c r="M196" s="221"/>
      <c r="N196" s="222">
        <f t="shared" si="35"/>
        <v>0</v>
      </c>
      <c r="O196" s="222"/>
      <c r="P196" s="222"/>
      <c r="Q196" s="222"/>
      <c r="R196" s="144"/>
      <c r="T196" s="177"/>
      <c r="U196" s="50" t="s">
        <v>43</v>
      </c>
      <c r="V196" s="41"/>
      <c r="W196" s="178">
        <f t="shared" si="36"/>
        <v>0</v>
      </c>
      <c r="X196" s="178">
        <v>2.9999999999999997E-4</v>
      </c>
      <c r="Y196" s="178">
        <f t="shared" si="37"/>
        <v>5.9999999999999995E-4</v>
      </c>
      <c r="Z196" s="178">
        <v>0</v>
      </c>
      <c r="AA196" s="179">
        <f t="shared" si="38"/>
        <v>0</v>
      </c>
      <c r="AR196" s="22" t="s">
        <v>202</v>
      </c>
      <c r="AT196" s="22" t="s">
        <v>156</v>
      </c>
      <c r="AU196" s="22" t="s">
        <v>134</v>
      </c>
      <c r="AY196" s="22" t="s">
        <v>155</v>
      </c>
      <c r="BE196" s="114">
        <f t="shared" si="39"/>
        <v>0</v>
      </c>
      <c r="BF196" s="114">
        <f t="shared" si="40"/>
        <v>0</v>
      </c>
      <c r="BG196" s="114">
        <f t="shared" si="41"/>
        <v>0</v>
      </c>
      <c r="BH196" s="114">
        <f t="shared" si="42"/>
        <v>0</v>
      </c>
      <c r="BI196" s="114">
        <f t="shared" si="43"/>
        <v>0</v>
      </c>
      <c r="BJ196" s="22" t="s">
        <v>134</v>
      </c>
      <c r="BK196" s="114">
        <f t="shared" si="44"/>
        <v>0</v>
      </c>
      <c r="BL196" s="22" t="s">
        <v>202</v>
      </c>
      <c r="BM196" s="22" t="s">
        <v>332</v>
      </c>
    </row>
    <row r="197" spans="2:65" s="39" customFormat="1" ht="25.5" customHeight="1" x14ac:dyDescent="0.3">
      <c r="B197" s="142"/>
      <c r="C197" s="173" t="s">
        <v>335</v>
      </c>
      <c r="D197" s="173" t="s">
        <v>156</v>
      </c>
      <c r="E197" s="174" t="s">
        <v>336</v>
      </c>
      <c r="F197" s="220" t="s">
        <v>337</v>
      </c>
      <c r="G197" s="220"/>
      <c r="H197" s="220"/>
      <c r="I197" s="220"/>
      <c r="J197" s="175" t="s">
        <v>328</v>
      </c>
      <c r="K197" s="176">
        <v>8</v>
      </c>
      <c r="L197" s="221">
        <v>0</v>
      </c>
      <c r="M197" s="221"/>
      <c r="N197" s="222">
        <f t="shared" si="35"/>
        <v>0</v>
      </c>
      <c r="O197" s="222"/>
      <c r="P197" s="222"/>
      <c r="Q197" s="222"/>
      <c r="R197" s="144"/>
      <c r="T197" s="177"/>
      <c r="U197" s="50" t="s">
        <v>43</v>
      </c>
      <c r="V197" s="41"/>
      <c r="W197" s="178">
        <f t="shared" si="36"/>
        <v>0</v>
      </c>
      <c r="X197" s="178">
        <v>3.6999999999999999E-4</v>
      </c>
      <c r="Y197" s="178">
        <f t="shared" si="37"/>
        <v>2.96E-3</v>
      </c>
      <c r="Z197" s="178">
        <v>0</v>
      </c>
      <c r="AA197" s="179">
        <f t="shared" si="38"/>
        <v>0</v>
      </c>
      <c r="AR197" s="22" t="s">
        <v>202</v>
      </c>
      <c r="AT197" s="22" t="s">
        <v>156</v>
      </c>
      <c r="AU197" s="22" t="s">
        <v>134</v>
      </c>
      <c r="AY197" s="22" t="s">
        <v>155</v>
      </c>
      <c r="BE197" s="114">
        <f t="shared" si="39"/>
        <v>0</v>
      </c>
      <c r="BF197" s="114">
        <f t="shared" si="40"/>
        <v>0</v>
      </c>
      <c r="BG197" s="114">
        <f t="shared" si="41"/>
        <v>0</v>
      </c>
      <c r="BH197" s="114">
        <f t="shared" si="42"/>
        <v>0</v>
      </c>
      <c r="BI197" s="114">
        <f t="shared" si="43"/>
        <v>0</v>
      </c>
      <c r="BJ197" s="22" t="s">
        <v>134</v>
      </c>
      <c r="BK197" s="114">
        <f t="shared" si="44"/>
        <v>0</v>
      </c>
      <c r="BL197" s="22" t="s">
        <v>202</v>
      </c>
      <c r="BM197" s="22" t="s">
        <v>335</v>
      </c>
    </row>
    <row r="198" spans="2:65" s="39" customFormat="1" ht="25.5" customHeight="1" x14ac:dyDescent="0.3">
      <c r="B198" s="142"/>
      <c r="C198" s="173" t="s">
        <v>338</v>
      </c>
      <c r="D198" s="173" t="s">
        <v>156</v>
      </c>
      <c r="E198" s="174" t="s">
        <v>339</v>
      </c>
      <c r="F198" s="220" t="s">
        <v>340</v>
      </c>
      <c r="G198" s="220"/>
      <c r="H198" s="220"/>
      <c r="I198" s="220"/>
      <c r="J198" s="175" t="s">
        <v>240</v>
      </c>
      <c r="K198" s="176">
        <v>15.72</v>
      </c>
      <c r="L198" s="221">
        <v>0</v>
      </c>
      <c r="M198" s="221"/>
      <c r="N198" s="222">
        <f t="shared" si="35"/>
        <v>0</v>
      </c>
      <c r="O198" s="222"/>
      <c r="P198" s="222"/>
      <c r="Q198" s="222"/>
      <c r="R198" s="144"/>
      <c r="T198" s="177"/>
      <c r="U198" s="50" t="s">
        <v>43</v>
      </c>
      <c r="V198" s="41"/>
      <c r="W198" s="178">
        <f t="shared" si="36"/>
        <v>0</v>
      </c>
      <c r="X198" s="178">
        <v>1.06E-3</v>
      </c>
      <c r="Y198" s="178">
        <f t="shared" si="37"/>
        <v>1.66632E-2</v>
      </c>
      <c r="Z198" s="178">
        <v>0</v>
      </c>
      <c r="AA198" s="179">
        <f t="shared" si="38"/>
        <v>0</v>
      </c>
      <c r="AR198" s="22" t="s">
        <v>202</v>
      </c>
      <c r="AT198" s="22" t="s">
        <v>156</v>
      </c>
      <c r="AU198" s="22" t="s">
        <v>134</v>
      </c>
      <c r="AY198" s="22" t="s">
        <v>155</v>
      </c>
      <c r="BE198" s="114">
        <f t="shared" si="39"/>
        <v>0</v>
      </c>
      <c r="BF198" s="114">
        <f t="shared" si="40"/>
        <v>0</v>
      </c>
      <c r="BG198" s="114">
        <f t="shared" si="41"/>
        <v>0</v>
      </c>
      <c r="BH198" s="114">
        <f t="shared" si="42"/>
        <v>0</v>
      </c>
      <c r="BI198" s="114">
        <f t="shared" si="43"/>
        <v>0</v>
      </c>
      <c r="BJ198" s="22" t="s">
        <v>134</v>
      </c>
      <c r="BK198" s="114">
        <f t="shared" si="44"/>
        <v>0</v>
      </c>
      <c r="BL198" s="22" t="s">
        <v>202</v>
      </c>
      <c r="BM198" s="22" t="s">
        <v>338</v>
      </c>
    </row>
    <row r="199" spans="2:65" s="39" customFormat="1" ht="25.5" customHeight="1" x14ac:dyDescent="0.3">
      <c r="B199" s="142"/>
      <c r="C199" s="173" t="s">
        <v>341</v>
      </c>
      <c r="D199" s="173" t="s">
        <v>156</v>
      </c>
      <c r="E199" s="174" t="s">
        <v>342</v>
      </c>
      <c r="F199" s="220" t="s">
        <v>343</v>
      </c>
      <c r="G199" s="220"/>
      <c r="H199" s="220"/>
      <c r="I199" s="220"/>
      <c r="J199" s="175" t="s">
        <v>240</v>
      </c>
      <c r="K199" s="176">
        <v>79.16</v>
      </c>
      <c r="L199" s="221">
        <v>0</v>
      </c>
      <c r="M199" s="221"/>
      <c r="N199" s="222">
        <f t="shared" si="35"/>
        <v>0</v>
      </c>
      <c r="O199" s="222"/>
      <c r="P199" s="222"/>
      <c r="Q199" s="222"/>
      <c r="R199" s="144"/>
      <c r="T199" s="177"/>
      <c r="U199" s="50" t="s">
        <v>43</v>
      </c>
      <c r="V199" s="41"/>
      <c r="W199" s="178">
        <f t="shared" si="36"/>
        <v>0</v>
      </c>
      <c r="X199" s="178">
        <v>1.3600000000000001E-3</v>
      </c>
      <c r="Y199" s="178">
        <f t="shared" si="37"/>
        <v>0.10765760000000001</v>
      </c>
      <c r="Z199" s="178">
        <v>0</v>
      </c>
      <c r="AA199" s="179">
        <f t="shared" si="38"/>
        <v>0</v>
      </c>
      <c r="AR199" s="22" t="s">
        <v>202</v>
      </c>
      <c r="AT199" s="22" t="s">
        <v>156</v>
      </c>
      <c r="AU199" s="22" t="s">
        <v>134</v>
      </c>
      <c r="AY199" s="22" t="s">
        <v>155</v>
      </c>
      <c r="BE199" s="114">
        <f t="shared" si="39"/>
        <v>0</v>
      </c>
      <c r="BF199" s="114">
        <f t="shared" si="40"/>
        <v>0</v>
      </c>
      <c r="BG199" s="114">
        <f t="shared" si="41"/>
        <v>0</v>
      </c>
      <c r="BH199" s="114">
        <f t="shared" si="42"/>
        <v>0</v>
      </c>
      <c r="BI199" s="114">
        <f t="shared" si="43"/>
        <v>0</v>
      </c>
      <c r="BJ199" s="22" t="s">
        <v>134</v>
      </c>
      <c r="BK199" s="114">
        <f t="shared" si="44"/>
        <v>0</v>
      </c>
      <c r="BL199" s="22" t="s">
        <v>202</v>
      </c>
      <c r="BM199" s="22" t="s">
        <v>341</v>
      </c>
    </row>
    <row r="200" spans="2:65" s="39" customFormat="1" ht="25.5" customHeight="1" x14ac:dyDescent="0.3">
      <c r="B200" s="142"/>
      <c r="C200" s="173" t="s">
        <v>344</v>
      </c>
      <c r="D200" s="173" t="s">
        <v>156</v>
      </c>
      <c r="E200" s="174" t="s">
        <v>345</v>
      </c>
      <c r="F200" s="220" t="s">
        <v>346</v>
      </c>
      <c r="G200" s="220"/>
      <c r="H200" s="220"/>
      <c r="I200" s="220"/>
      <c r="J200" s="175" t="s">
        <v>328</v>
      </c>
      <c r="K200" s="176">
        <v>5</v>
      </c>
      <c r="L200" s="221">
        <v>0</v>
      </c>
      <c r="M200" s="221"/>
      <c r="N200" s="222">
        <f t="shared" si="35"/>
        <v>0</v>
      </c>
      <c r="O200" s="222"/>
      <c r="P200" s="222"/>
      <c r="Q200" s="222"/>
      <c r="R200" s="144"/>
      <c r="T200" s="177"/>
      <c r="U200" s="50" t="s">
        <v>43</v>
      </c>
      <c r="V200" s="41"/>
      <c r="W200" s="178">
        <f t="shared" si="36"/>
        <v>0</v>
      </c>
      <c r="X200" s="178">
        <v>2.0000000000000001E-4</v>
      </c>
      <c r="Y200" s="178">
        <f t="shared" si="37"/>
        <v>1E-3</v>
      </c>
      <c r="Z200" s="178">
        <v>0</v>
      </c>
      <c r="AA200" s="179">
        <f t="shared" si="38"/>
        <v>0</v>
      </c>
      <c r="AR200" s="22" t="s">
        <v>202</v>
      </c>
      <c r="AT200" s="22" t="s">
        <v>156</v>
      </c>
      <c r="AU200" s="22" t="s">
        <v>134</v>
      </c>
      <c r="AY200" s="22" t="s">
        <v>155</v>
      </c>
      <c r="BE200" s="114">
        <f t="shared" si="39"/>
        <v>0</v>
      </c>
      <c r="BF200" s="114">
        <f t="shared" si="40"/>
        <v>0</v>
      </c>
      <c r="BG200" s="114">
        <f t="shared" si="41"/>
        <v>0</v>
      </c>
      <c r="BH200" s="114">
        <f t="shared" si="42"/>
        <v>0</v>
      </c>
      <c r="BI200" s="114">
        <f t="shared" si="43"/>
        <v>0</v>
      </c>
      <c r="BJ200" s="22" t="s">
        <v>134</v>
      </c>
      <c r="BK200" s="114">
        <f t="shared" si="44"/>
        <v>0</v>
      </c>
      <c r="BL200" s="22" t="s">
        <v>202</v>
      </c>
      <c r="BM200" s="22" t="s">
        <v>344</v>
      </c>
    </row>
    <row r="201" spans="2:65" s="39" customFormat="1" ht="25.5" customHeight="1" x14ac:dyDescent="0.3">
      <c r="B201" s="142"/>
      <c r="C201" s="173" t="s">
        <v>347</v>
      </c>
      <c r="D201" s="173" t="s">
        <v>156</v>
      </c>
      <c r="E201" s="174" t="s">
        <v>348</v>
      </c>
      <c r="F201" s="220" t="s">
        <v>349</v>
      </c>
      <c r="G201" s="220"/>
      <c r="H201" s="220"/>
      <c r="I201" s="220"/>
      <c r="J201" s="175" t="s">
        <v>328</v>
      </c>
      <c r="K201" s="176">
        <v>8</v>
      </c>
      <c r="L201" s="221">
        <v>0</v>
      </c>
      <c r="M201" s="221"/>
      <c r="N201" s="222">
        <f t="shared" si="35"/>
        <v>0</v>
      </c>
      <c r="O201" s="222"/>
      <c r="P201" s="222"/>
      <c r="Q201" s="222"/>
      <c r="R201" s="144"/>
      <c r="T201" s="177"/>
      <c r="U201" s="50" t="s">
        <v>43</v>
      </c>
      <c r="V201" s="41"/>
      <c r="W201" s="178">
        <f t="shared" si="36"/>
        <v>0</v>
      </c>
      <c r="X201" s="178">
        <v>2.5000000000000001E-4</v>
      </c>
      <c r="Y201" s="178">
        <f t="shared" si="37"/>
        <v>2E-3</v>
      </c>
      <c r="Z201" s="178">
        <v>0</v>
      </c>
      <c r="AA201" s="179">
        <f t="shared" si="38"/>
        <v>0</v>
      </c>
      <c r="AR201" s="22" t="s">
        <v>202</v>
      </c>
      <c r="AT201" s="22" t="s">
        <v>156</v>
      </c>
      <c r="AU201" s="22" t="s">
        <v>134</v>
      </c>
      <c r="AY201" s="22" t="s">
        <v>155</v>
      </c>
      <c r="BE201" s="114">
        <f t="shared" si="39"/>
        <v>0</v>
      </c>
      <c r="BF201" s="114">
        <f t="shared" si="40"/>
        <v>0</v>
      </c>
      <c r="BG201" s="114">
        <f t="shared" si="41"/>
        <v>0</v>
      </c>
      <c r="BH201" s="114">
        <f t="shared" si="42"/>
        <v>0</v>
      </c>
      <c r="BI201" s="114">
        <f t="shared" si="43"/>
        <v>0</v>
      </c>
      <c r="BJ201" s="22" t="s">
        <v>134</v>
      </c>
      <c r="BK201" s="114">
        <f t="shared" si="44"/>
        <v>0</v>
      </c>
      <c r="BL201" s="22" t="s">
        <v>202</v>
      </c>
      <c r="BM201" s="22" t="s">
        <v>347</v>
      </c>
    </row>
    <row r="202" spans="2:65" s="39" customFormat="1" ht="25.5" customHeight="1" x14ac:dyDescent="0.3">
      <c r="B202" s="142"/>
      <c r="C202" s="173" t="s">
        <v>350</v>
      </c>
      <c r="D202" s="173" t="s">
        <v>156</v>
      </c>
      <c r="E202" s="174" t="s">
        <v>351</v>
      </c>
      <c r="F202" s="220" t="s">
        <v>352</v>
      </c>
      <c r="G202" s="220"/>
      <c r="H202" s="220"/>
      <c r="I202" s="220"/>
      <c r="J202" s="175" t="s">
        <v>291</v>
      </c>
      <c r="K202" s="184">
        <v>48.360999999999997</v>
      </c>
      <c r="L202" s="221">
        <v>0</v>
      </c>
      <c r="M202" s="221"/>
      <c r="N202" s="222">
        <f t="shared" si="35"/>
        <v>0</v>
      </c>
      <c r="O202" s="222"/>
      <c r="P202" s="222"/>
      <c r="Q202" s="222"/>
      <c r="R202" s="144"/>
      <c r="T202" s="177"/>
      <c r="U202" s="50" t="s">
        <v>43</v>
      </c>
      <c r="V202" s="41"/>
      <c r="W202" s="178">
        <f t="shared" si="36"/>
        <v>0</v>
      </c>
      <c r="X202" s="178">
        <v>0</v>
      </c>
      <c r="Y202" s="178">
        <f t="shared" si="37"/>
        <v>0</v>
      </c>
      <c r="Z202" s="178">
        <v>0</v>
      </c>
      <c r="AA202" s="179">
        <f t="shared" si="38"/>
        <v>0</v>
      </c>
      <c r="AR202" s="22" t="s">
        <v>202</v>
      </c>
      <c r="AT202" s="22" t="s">
        <v>156</v>
      </c>
      <c r="AU202" s="22" t="s">
        <v>134</v>
      </c>
      <c r="AY202" s="22" t="s">
        <v>155</v>
      </c>
      <c r="BE202" s="114">
        <f t="shared" si="39"/>
        <v>0</v>
      </c>
      <c r="BF202" s="114">
        <f t="shared" si="40"/>
        <v>0</v>
      </c>
      <c r="BG202" s="114">
        <f t="shared" si="41"/>
        <v>0</v>
      </c>
      <c r="BH202" s="114">
        <f t="shared" si="42"/>
        <v>0</v>
      </c>
      <c r="BI202" s="114">
        <f t="shared" si="43"/>
        <v>0</v>
      </c>
      <c r="BJ202" s="22" t="s">
        <v>134</v>
      </c>
      <c r="BK202" s="114">
        <f t="shared" si="44"/>
        <v>0</v>
      </c>
      <c r="BL202" s="22" t="s">
        <v>202</v>
      </c>
      <c r="BM202" s="22" t="s">
        <v>350</v>
      </c>
    </row>
    <row r="203" spans="2:65" s="161" customFormat="1" ht="29.85" customHeight="1" x14ac:dyDescent="0.3">
      <c r="B203" s="162"/>
      <c r="C203" s="163"/>
      <c r="D203" s="172" t="s">
        <v>121</v>
      </c>
      <c r="E203" s="172"/>
      <c r="F203" s="172"/>
      <c r="G203" s="172"/>
      <c r="H203" s="172"/>
      <c r="I203" s="172"/>
      <c r="J203" s="172"/>
      <c r="K203" s="172"/>
      <c r="L203" s="172"/>
      <c r="M203" s="172"/>
      <c r="N203" s="223">
        <f>BK203</f>
        <v>0</v>
      </c>
      <c r="O203" s="223"/>
      <c r="P203" s="223"/>
      <c r="Q203" s="223"/>
      <c r="R203" s="165"/>
      <c r="T203" s="166"/>
      <c r="U203" s="163"/>
      <c r="V203" s="163"/>
      <c r="W203" s="167">
        <f>SUM(W204:W211)</f>
        <v>0</v>
      </c>
      <c r="X203" s="163"/>
      <c r="Y203" s="167">
        <f>SUM(Y204:Y211)</f>
        <v>4.6719999999999998E-2</v>
      </c>
      <c r="Z203" s="163"/>
      <c r="AA203" s="168">
        <f>SUM(AA204:AA211)</f>
        <v>0.11244999999999999</v>
      </c>
      <c r="AR203" s="169" t="s">
        <v>134</v>
      </c>
      <c r="AT203" s="170" t="s">
        <v>75</v>
      </c>
      <c r="AU203" s="170" t="s">
        <v>82</v>
      </c>
      <c r="AY203" s="169" t="s">
        <v>155</v>
      </c>
      <c r="BK203" s="171">
        <f>SUM(BK204:BK211)</f>
        <v>0</v>
      </c>
    </row>
    <row r="204" spans="2:65" s="39" customFormat="1" ht="51" customHeight="1" x14ac:dyDescent="0.3">
      <c r="B204" s="142"/>
      <c r="C204" s="173" t="s">
        <v>353</v>
      </c>
      <c r="D204" s="173" t="s">
        <v>156</v>
      </c>
      <c r="E204" s="174" t="s">
        <v>354</v>
      </c>
      <c r="F204" s="220" t="s">
        <v>355</v>
      </c>
      <c r="G204" s="220"/>
      <c r="H204" s="220"/>
      <c r="I204" s="220"/>
      <c r="J204" s="175" t="s">
        <v>328</v>
      </c>
      <c r="K204" s="176">
        <v>1</v>
      </c>
      <c r="L204" s="221">
        <v>0</v>
      </c>
      <c r="M204" s="221"/>
      <c r="N204" s="222">
        <f t="shared" ref="N204:N211" si="45">ROUND(L204*K204,2)</f>
        <v>0</v>
      </c>
      <c r="O204" s="222"/>
      <c r="P204" s="222"/>
      <c r="Q204" s="222"/>
      <c r="R204" s="144"/>
      <c r="T204" s="177"/>
      <c r="U204" s="50" t="s">
        <v>43</v>
      </c>
      <c r="V204" s="41"/>
      <c r="W204" s="178">
        <f t="shared" ref="W204:W211" si="46">V204*K204</f>
        <v>0</v>
      </c>
      <c r="X204" s="178">
        <v>5.0000000000000001E-4</v>
      </c>
      <c r="Y204" s="178">
        <f t="shared" ref="Y204:Y211" si="47">X204*K204</f>
        <v>5.0000000000000001E-4</v>
      </c>
      <c r="Z204" s="178">
        <v>0</v>
      </c>
      <c r="AA204" s="179">
        <f t="shared" ref="AA204:AA211" si="48">Z204*K204</f>
        <v>0</v>
      </c>
      <c r="AR204" s="22" t="s">
        <v>202</v>
      </c>
      <c r="AT204" s="22" t="s">
        <v>156</v>
      </c>
      <c r="AU204" s="22" t="s">
        <v>134</v>
      </c>
      <c r="AY204" s="22" t="s">
        <v>155</v>
      </c>
      <c r="BE204" s="114">
        <f t="shared" ref="BE204:BE211" si="49">IF(U204="základná",N204,0)</f>
        <v>0</v>
      </c>
      <c r="BF204" s="114">
        <f t="shared" ref="BF204:BF211" si="50">IF(U204="znížená",N204,0)</f>
        <v>0</v>
      </c>
      <c r="BG204" s="114">
        <f t="shared" ref="BG204:BG211" si="51">IF(U204="zákl. prenesená",N204,0)</f>
        <v>0</v>
      </c>
      <c r="BH204" s="114">
        <f t="shared" ref="BH204:BH211" si="52">IF(U204="zníž. prenesená",N204,0)</f>
        <v>0</v>
      </c>
      <c r="BI204" s="114">
        <f t="shared" ref="BI204:BI211" si="53">IF(U204="nulová",N204,0)</f>
        <v>0</v>
      </c>
      <c r="BJ204" s="22" t="s">
        <v>134</v>
      </c>
      <c r="BK204" s="114">
        <f t="shared" ref="BK204:BK211" si="54">ROUND(L204*K204,2)</f>
        <v>0</v>
      </c>
      <c r="BL204" s="22" t="s">
        <v>202</v>
      </c>
      <c r="BM204" s="22" t="s">
        <v>353</v>
      </c>
    </row>
    <row r="205" spans="2:65" s="39" customFormat="1" ht="38.25" customHeight="1" x14ac:dyDescent="0.3">
      <c r="B205" s="142"/>
      <c r="C205" s="180" t="s">
        <v>356</v>
      </c>
      <c r="D205" s="180" t="s">
        <v>285</v>
      </c>
      <c r="E205" s="181" t="s">
        <v>357</v>
      </c>
      <c r="F205" s="225" t="s">
        <v>358</v>
      </c>
      <c r="G205" s="225"/>
      <c r="H205" s="225"/>
      <c r="I205" s="225"/>
      <c r="J205" s="182" t="s">
        <v>328</v>
      </c>
      <c r="K205" s="183">
        <v>1</v>
      </c>
      <c r="L205" s="226">
        <v>0</v>
      </c>
      <c r="M205" s="226"/>
      <c r="N205" s="227">
        <f t="shared" si="45"/>
        <v>0</v>
      </c>
      <c r="O205" s="227"/>
      <c r="P205" s="227"/>
      <c r="Q205" s="227"/>
      <c r="R205" s="144"/>
      <c r="T205" s="177"/>
      <c r="U205" s="50" t="s">
        <v>43</v>
      </c>
      <c r="V205" s="41"/>
      <c r="W205" s="178">
        <f t="shared" si="46"/>
        <v>0</v>
      </c>
      <c r="X205" s="178">
        <v>2E-3</v>
      </c>
      <c r="Y205" s="178">
        <f t="shared" si="47"/>
        <v>2E-3</v>
      </c>
      <c r="Z205" s="178">
        <v>0</v>
      </c>
      <c r="AA205" s="179">
        <f t="shared" si="48"/>
        <v>0</v>
      </c>
      <c r="AR205" s="22" t="s">
        <v>250</v>
      </c>
      <c r="AT205" s="22" t="s">
        <v>285</v>
      </c>
      <c r="AU205" s="22" t="s">
        <v>134</v>
      </c>
      <c r="AY205" s="22" t="s">
        <v>155</v>
      </c>
      <c r="BE205" s="114">
        <f t="shared" si="49"/>
        <v>0</v>
      </c>
      <c r="BF205" s="114">
        <f t="shared" si="50"/>
        <v>0</v>
      </c>
      <c r="BG205" s="114">
        <f t="shared" si="51"/>
        <v>0</v>
      </c>
      <c r="BH205" s="114">
        <f t="shared" si="52"/>
        <v>0</v>
      </c>
      <c r="BI205" s="114">
        <f t="shared" si="53"/>
        <v>0</v>
      </c>
      <c r="BJ205" s="22" t="s">
        <v>134</v>
      </c>
      <c r="BK205" s="114">
        <f t="shared" si="54"/>
        <v>0</v>
      </c>
      <c r="BL205" s="22" t="s">
        <v>202</v>
      </c>
      <c r="BM205" s="22" t="s">
        <v>356</v>
      </c>
    </row>
    <row r="206" spans="2:65" s="39" customFormat="1" ht="51" customHeight="1" x14ac:dyDescent="0.3">
      <c r="B206" s="142"/>
      <c r="C206" s="173" t="s">
        <v>359</v>
      </c>
      <c r="D206" s="173" t="s">
        <v>156</v>
      </c>
      <c r="E206" s="174" t="s">
        <v>360</v>
      </c>
      <c r="F206" s="220" t="s">
        <v>361</v>
      </c>
      <c r="G206" s="220"/>
      <c r="H206" s="220"/>
      <c r="I206" s="220"/>
      <c r="J206" s="175" t="s">
        <v>328</v>
      </c>
      <c r="K206" s="176">
        <v>1</v>
      </c>
      <c r="L206" s="221">
        <v>0</v>
      </c>
      <c r="M206" s="221"/>
      <c r="N206" s="222">
        <f t="shared" si="45"/>
        <v>0</v>
      </c>
      <c r="O206" s="222"/>
      <c r="P206" s="222"/>
      <c r="Q206" s="222"/>
      <c r="R206" s="144"/>
      <c r="T206" s="177"/>
      <c r="U206" s="50" t="s">
        <v>43</v>
      </c>
      <c r="V206" s="41"/>
      <c r="W206" s="178">
        <f t="shared" si="46"/>
        <v>0</v>
      </c>
      <c r="X206" s="178">
        <v>0</v>
      </c>
      <c r="Y206" s="178">
        <f t="shared" si="47"/>
        <v>0</v>
      </c>
      <c r="Z206" s="178">
        <v>1.9E-3</v>
      </c>
      <c r="AA206" s="179">
        <f t="shared" si="48"/>
        <v>1.9E-3</v>
      </c>
      <c r="AR206" s="22" t="s">
        <v>202</v>
      </c>
      <c r="AT206" s="22" t="s">
        <v>156</v>
      </c>
      <c r="AU206" s="22" t="s">
        <v>134</v>
      </c>
      <c r="AY206" s="22" t="s">
        <v>155</v>
      </c>
      <c r="BE206" s="114">
        <f t="shared" si="49"/>
        <v>0</v>
      </c>
      <c r="BF206" s="114">
        <f t="shared" si="50"/>
        <v>0</v>
      </c>
      <c r="BG206" s="114">
        <f t="shared" si="51"/>
        <v>0</v>
      </c>
      <c r="BH206" s="114">
        <f t="shared" si="52"/>
        <v>0</v>
      </c>
      <c r="BI206" s="114">
        <f t="shared" si="53"/>
        <v>0</v>
      </c>
      <c r="BJ206" s="22" t="s">
        <v>134</v>
      </c>
      <c r="BK206" s="114">
        <f t="shared" si="54"/>
        <v>0</v>
      </c>
      <c r="BL206" s="22" t="s">
        <v>202</v>
      </c>
      <c r="BM206" s="22" t="s">
        <v>359</v>
      </c>
    </row>
    <row r="207" spans="2:65" s="39" customFormat="1" ht="38.25" customHeight="1" x14ac:dyDescent="0.3">
      <c r="B207" s="142"/>
      <c r="C207" s="173" t="s">
        <v>362</v>
      </c>
      <c r="D207" s="173" t="s">
        <v>156</v>
      </c>
      <c r="E207" s="174" t="s">
        <v>363</v>
      </c>
      <c r="F207" s="220" t="s">
        <v>364</v>
      </c>
      <c r="G207" s="220"/>
      <c r="H207" s="220"/>
      <c r="I207" s="220"/>
      <c r="J207" s="175" t="s">
        <v>328</v>
      </c>
      <c r="K207" s="176">
        <v>1</v>
      </c>
      <c r="L207" s="221">
        <v>0</v>
      </c>
      <c r="M207" s="221"/>
      <c r="N207" s="222">
        <f t="shared" si="45"/>
        <v>0</v>
      </c>
      <c r="O207" s="222"/>
      <c r="P207" s="222"/>
      <c r="Q207" s="222"/>
      <c r="R207" s="144"/>
      <c r="T207" s="177"/>
      <c r="U207" s="50" t="s">
        <v>43</v>
      </c>
      <c r="V207" s="41"/>
      <c r="W207" s="178">
        <f t="shared" si="46"/>
        <v>0</v>
      </c>
      <c r="X207" s="178">
        <v>0</v>
      </c>
      <c r="Y207" s="178">
        <f t="shared" si="47"/>
        <v>0</v>
      </c>
      <c r="Z207" s="178">
        <v>0</v>
      </c>
      <c r="AA207" s="179">
        <f t="shared" si="48"/>
        <v>0</v>
      </c>
      <c r="AR207" s="22" t="s">
        <v>202</v>
      </c>
      <c r="AT207" s="22" t="s">
        <v>156</v>
      </c>
      <c r="AU207" s="22" t="s">
        <v>134</v>
      </c>
      <c r="AY207" s="22" t="s">
        <v>155</v>
      </c>
      <c r="BE207" s="114">
        <f t="shared" si="49"/>
        <v>0</v>
      </c>
      <c r="BF207" s="114">
        <f t="shared" si="50"/>
        <v>0</v>
      </c>
      <c r="BG207" s="114">
        <f t="shared" si="51"/>
        <v>0</v>
      </c>
      <c r="BH207" s="114">
        <f t="shared" si="52"/>
        <v>0</v>
      </c>
      <c r="BI207" s="114">
        <f t="shared" si="53"/>
        <v>0</v>
      </c>
      <c r="BJ207" s="22" t="s">
        <v>134</v>
      </c>
      <c r="BK207" s="114">
        <f t="shared" si="54"/>
        <v>0</v>
      </c>
      <c r="BL207" s="22" t="s">
        <v>202</v>
      </c>
      <c r="BM207" s="22" t="s">
        <v>362</v>
      </c>
    </row>
    <row r="208" spans="2:65" s="39" customFormat="1" ht="16.5" customHeight="1" x14ac:dyDescent="0.3">
      <c r="B208" s="142"/>
      <c r="C208" s="180" t="s">
        <v>365</v>
      </c>
      <c r="D208" s="180" t="s">
        <v>285</v>
      </c>
      <c r="E208" s="181" t="s">
        <v>366</v>
      </c>
      <c r="F208" s="225" t="s">
        <v>367</v>
      </c>
      <c r="G208" s="225"/>
      <c r="H208" s="225"/>
      <c r="I208" s="225"/>
      <c r="J208" s="182" t="s">
        <v>368</v>
      </c>
      <c r="K208" s="183">
        <v>1</v>
      </c>
      <c r="L208" s="226">
        <v>0</v>
      </c>
      <c r="M208" s="226"/>
      <c r="N208" s="227">
        <f t="shared" si="45"/>
        <v>0</v>
      </c>
      <c r="O208" s="227"/>
      <c r="P208" s="227"/>
      <c r="Q208" s="227"/>
      <c r="R208" s="144"/>
      <c r="T208" s="177"/>
      <c r="U208" s="50" t="s">
        <v>43</v>
      </c>
      <c r="V208" s="41"/>
      <c r="W208" s="178">
        <f t="shared" si="46"/>
        <v>0</v>
      </c>
      <c r="X208" s="178">
        <v>0</v>
      </c>
      <c r="Y208" s="178">
        <f t="shared" si="47"/>
        <v>0</v>
      </c>
      <c r="Z208" s="178">
        <v>0</v>
      </c>
      <c r="AA208" s="179">
        <f t="shared" si="48"/>
        <v>0</v>
      </c>
      <c r="AR208" s="22" t="s">
        <v>250</v>
      </c>
      <c r="AT208" s="22" t="s">
        <v>285</v>
      </c>
      <c r="AU208" s="22" t="s">
        <v>134</v>
      </c>
      <c r="AY208" s="22" t="s">
        <v>155</v>
      </c>
      <c r="BE208" s="114">
        <f t="shared" si="49"/>
        <v>0</v>
      </c>
      <c r="BF208" s="114">
        <f t="shared" si="50"/>
        <v>0</v>
      </c>
      <c r="BG208" s="114">
        <f t="shared" si="51"/>
        <v>0</v>
      </c>
      <c r="BH208" s="114">
        <f t="shared" si="52"/>
        <v>0</v>
      </c>
      <c r="BI208" s="114">
        <f t="shared" si="53"/>
        <v>0</v>
      </c>
      <c r="BJ208" s="22" t="s">
        <v>134</v>
      </c>
      <c r="BK208" s="114">
        <f t="shared" si="54"/>
        <v>0</v>
      </c>
      <c r="BL208" s="22" t="s">
        <v>202</v>
      </c>
      <c r="BM208" s="22" t="s">
        <v>365</v>
      </c>
    </row>
    <row r="209" spans="2:65" s="39" customFormat="1" ht="38.25" customHeight="1" x14ac:dyDescent="0.3">
      <c r="B209" s="142"/>
      <c r="C209" s="173" t="s">
        <v>369</v>
      </c>
      <c r="D209" s="173" t="s">
        <v>156</v>
      </c>
      <c r="E209" s="174" t="s">
        <v>370</v>
      </c>
      <c r="F209" s="220" t="s">
        <v>371</v>
      </c>
      <c r="G209" s="220"/>
      <c r="H209" s="220"/>
      <c r="I209" s="220"/>
      <c r="J209" s="175" t="s">
        <v>183</v>
      </c>
      <c r="K209" s="176">
        <v>11.055</v>
      </c>
      <c r="L209" s="221">
        <v>0</v>
      </c>
      <c r="M209" s="221"/>
      <c r="N209" s="222">
        <f t="shared" si="45"/>
        <v>0</v>
      </c>
      <c r="O209" s="222"/>
      <c r="P209" s="222"/>
      <c r="Q209" s="222"/>
      <c r="R209" s="144"/>
      <c r="T209" s="177"/>
      <c r="U209" s="50" t="s">
        <v>43</v>
      </c>
      <c r="V209" s="41"/>
      <c r="W209" s="178">
        <f t="shared" si="46"/>
        <v>0</v>
      </c>
      <c r="X209" s="178">
        <v>2E-3</v>
      </c>
      <c r="Y209" s="178">
        <f t="shared" si="47"/>
        <v>2.2110000000000001E-2</v>
      </c>
      <c r="Z209" s="178">
        <v>5.0000000000000001E-3</v>
      </c>
      <c r="AA209" s="179">
        <f t="shared" si="48"/>
        <v>5.5274999999999998E-2</v>
      </c>
      <c r="AR209" s="22" t="s">
        <v>202</v>
      </c>
      <c r="AT209" s="22" t="s">
        <v>156</v>
      </c>
      <c r="AU209" s="22" t="s">
        <v>134</v>
      </c>
      <c r="AY209" s="22" t="s">
        <v>155</v>
      </c>
      <c r="BE209" s="114">
        <f t="shared" si="49"/>
        <v>0</v>
      </c>
      <c r="BF209" s="114">
        <f t="shared" si="50"/>
        <v>0</v>
      </c>
      <c r="BG209" s="114">
        <f t="shared" si="51"/>
        <v>0</v>
      </c>
      <c r="BH209" s="114">
        <f t="shared" si="52"/>
        <v>0</v>
      </c>
      <c r="BI209" s="114">
        <f t="shared" si="53"/>
        <v>0</v>
      </c>
      <c r="BJ209" s="22" t="s">
        <v>134</v>
      </c>
      <c r="BK209" s="114">
        <f t="shared" si="54"/>
        <v>0</v>
      </c>
      <c r="BL209" s="22" t="s">
        <v>202</v>
      </c>
      <c r="BM209" s="22" t="s">
        <v>369</v>
      </c>
    </row>
    <row r="210" spans="2:65" s="39" customFormat="1" ht="25.5" customHeight="1" x14ac:dyDescent="0.3">
      <c r="B210" s="142"/>
      <c r="C210" s="173" t="s">
        <v>372</v>
      </c>
      <c r="D210" s="173" t="s">
        <v>156</v>
      </c>
      <c r="E210" s="174" t="s">
        <v>373</v>
      </c>
      <c r="F210" s="220" t="s">
        <v>374</v>
      </c>
      <c r="G210" s="220"/>
      <c r="H210" s="220"/>
      <c r="I210" s="220"/>
      <c r="J210" s="175" t="s">
        <v>183</v>
      </c>
      <c r="K210" s="176">
        <v>11.055</v>
      </c>
      <c r="L210" s="221">
        <v>0</v>
      </c>
      <c r="M210" s="221"/>
      <c r="N210" s="222">
        <f t="shared" si="45"/>
        <v>0</v>
      </c>
      <c r="O210" s="222"/>
      <c r="P210" s="222"/>
      <c r="Q210" s="222"/>
      <c r="R210" s="144"/>
      <c r="T210" s="177"/>
      <c r="U210" s="50" t="s">
        <v>43</v>
      </c>
      <c r="V210" s="41"/>
      <c r="W210" s="178">
        <f t="shared" si="46"/>
        <v>0</v>
      </c>
      <c r="X210" s="178">
        <v>2E-3</v>
      </c>
      <c r="Y210" s="178">
        <f t="shared" si="47"/>
        <v>2.2110000000000001E-2</v>
      </c>
      <c r="Z210" s="178">
        <v>5.0000000000000001E-3</v>
      </c>
      <c r="AA210" s="179">
        <f t="shared" si="48"/>
        <v>5.5274999999999998E-2</v>
      </c>
      <c r="AR210" s="22" t="s">
        <v>202</v>
      </c>
      <c r="AT210" s="22" t="s">
        <v>156</v>
      </c>
      <c r="AU210" s="22" t="s">
        <v>134</v>
      </c>
      <c r="AY210" s="22" t="s">
        <v>155</v>
      </c>
      <c r="BE210" s="114">
        <f t="shared" si="49"/>
        <v>0</v>
      </c>
      <c r="BF210" s="114">
        <f t="shared" si="50"/>
        <v>0</v>
      </c>
      <c r="BG210" s="114">
        <f t="shared" si="51"/>
        <v>0</v>
      </c>
      <c r="BH210" s="114">
        <f t="shared" si="52"/>
        <v>0</v>
      </c>
      <c r="BI210" s="114">
        <f t="shared" si="53"/>
        <v>0</v>
      </c>
      <c r="BJ210" s="22" t="s">
        <v>134</v>
      </c>
      <c r="BK210" s="114">
        <f t="shared" si="54"/>
        <v>0</v>
      </c>
      <c r="BL210" s="22" t="s">
        <v>202</v>
      </c>
      <c r="BM210" s="22" t="s">
        <v>372</v>
      </c>
    </row>
    <row r="211" spans="2:65" s="39" customFormat="1" ht="38.25" customHeight="1" x14ac:dyDescent="0.3">
      <c r="B211" s="142"/>
      <c r="C211" s="173" t="s">
        <v>375</v>
      </c>
      <c r="D211" s="173" t="s">
        <v>156</v>
      </c>
      <c r="E211" s="174" t="s">
        <v>376</v>
      </c>
      <c r="F211" s="220" t="s">
        <v>377</v>
      </c>
      <c r="G211" s="220"/>
      <c r="H211" s="220"/>
      <c r="I211" s="220"/>
      <c r="J211" s="175" t="s">
        <v>291</v>
      </c>
      <c r="K211" s="184">
        <v>46.29</v>
      </c>
      <c r="L211" s="221">
        <v>0</v>
      </c>
      <c r="M211" s="221"/>
      <c r="N211" s="222">
        <f t="shared" si="45"/>
        <v>0</v>
      </c>
      <c r="O211" s="222"/>
      <c r="P211" s="222"/>
      <c r="Q211" s="222"/>
      <c r="R211" s="144"/>
      <c r="T211" s="177"/>
      <c r="U211" s="50" t="s">
        <v>43</v>
      </c>
      <c r="V211" s="41"/>
      <c r="W211" s="178">
        <f t="shared" si="46"/>
        <v>0</v>
      </c>
      <c r="X211" s="178">
        <v>0</v>
      </c>
      <c r="Y211" s="178">
        <f t="shared" si="47"/>
        <v>0</v>
      </c>
      <c r="Z211" s="178">
        <v>0</v>
      </c>
      <c r="AA211" s="179">
        <f t="shared" si="48"/>
        <v>0</v>
      </c>
      <c r="AR211" s="22" t="s">
        <v>202</v>
      </c>
      <c r="AT211" s="22" t="s">
        <v>156</v>
      </c>
      <c r="AU211" s="22" t="s">
        <v>134</v>
      </c>
      <c r="AY211" s="22" t="s">
        <v>155</v>
      </c>
      <c r="BE211" s="114">
        <f t="shared" si="49"/>
        <v>0</v>
      </c>
      <c r="BF211" s="114">
        <f t="shared" si="50"/>
        <v>0</v>
      </c>
      <c r="BG211" s="114">
        <f t="shared" si="51"/>
        <v>0</v>
      </c>
      <c r="BH211" s="114">
        <f t="shared" si="52"/>
        <v>0</v>
      </c>
      <c r="BI211" s="114">
        <f t="shared" si="53"/>
        <v>0</v>
      </c>
      <c r="BJ211" s="22" t="s">
        <v>134</v>
      </c>
      <c r="BK211" s="114">
        <f t="shared" si="54"/>
        <v>0</v>
      </c>
      <c r="BL211" s="22" t="s">
        <v>202</v>
      </c>
      <c r="BM211" s="22" t="s">
        <v>375</v>
      </c>
    </row>
    <row r="212" spans="2:65" s="161" customFormat="1" ht="29.85" customHeight="1" x14ac:dyDescent="0.3">
      <c r="B212" s="162"/>
      <c r="C212" s="163"/>
      <c r="D212" s="172" t="s">
        <v>122</v>
      </c>
      <c r="E212" s="172"/>
      <c r="F212" s="172"/>
      <c r="G212" s="172"/>
      <c r="H212" s="172"/>
      <c r="I212" s="172"/>
      <c r="J212" s="172"/>
      <c r="K212" s="172"/>
      <c r="L212" s="172"/>
      <c r="M212" s="172"/>
      <c r="N212" s="223">
        <f>BK212</f>
        <v>0</v>
      </c>
      <c r="O212" s="223"/>
      <c r="P212" s="223"/>
      <c r="Q212" s="223"/>
      <c r="R212" s="165"/>
      <c r="T212" s="166"/>
      <c r="U212" s="163"/>
      <c r="V212" s="163"/>
      <c r="W212" s="167">
        <f>SUM(W213:W219)</f>
        <v>0</v>
      </c>
      <c r="X212" s="163"/>
      <c r="Y212" s="167">
        <f>SUM(Y213:Y219)</f>
        <v>0.18462000000000001</v>
      </c>
      <c r="Z212" s="163"/>
      <c r="AA212" s="168">
        <f>SUM(AA213:AA219)</f>
        <v>0</v>
      </c>
      <c r="AR212" s="169" t="s">
        <v>134</v>
      </c>
      <c r="AT212" s="170" t="s">
        <v>75</v>
      </c>
      <c r="AU212" s="170" t="s">
        <v>82</v>
      </c>
      <c r="AY212" s="169" t="s">
        <v>155</v>
      </c>
      <c r="BK212" s="171">
        <f>SUM(BK213:BK219)</f>
        <v>0</v>
      </c>
    </row>
    <row r="213" spans="2:65" s="39" customFormat="1" ht="51" customHeight="1" x14ac:dyDescent="0.3">
      <c r="B213" s="142"/>
      <c r="C213" s="173" t="s">
        <v>378</v>
      </c>
      <c r="D213" s="173" t="s">
        <v>156</v>
      </c>
      <c r="E213" s="174" t="s">
        <v>379</v>
      </c>
      <c r="F213" s="220" t="s">
        <v>380</v>
      </c>
      <c r="G213" s="220"/>
      <c r="H213" s="220"/>
      <c r="I213" s="220"/>
      <c r="J213" s="175" t="s">
        <v>240</v>
      </c>
      <c r="K213" s="176">
        <v>9.1999999999999993</v>
      </c>
      <c r="L213" s="221">
        <v>0</v>
      </c>
      <c r="M213" s="221"/>
      <c r="N213" s="222">
        <f t="shared" ref="N213:N219" si="55">ROUND(L213*K213,2)</f>
        <v>0</v>
      </c>
      <c r="O213" s="222"/>
      <c r="P213" s="222"/>
      <c r="Q213" s="222"/>
      <c r="R213" s="144"/>
      <c r="T213" s="177"/>
      <c r="U213" s="50" t="s">
        <v>43</v>
      </c>
      <c r="V213" s="41"/>
      <c r="W213" s="178">
        <f t="shared" ref="W213:W219" si="56">V213*K213</f>
        <v>0</v>
      </c>
      <c r="X213" s="178">
        <v>3.48E-3</v>
      </c>
      <c r="Y213" s="178">
        <f t="shared" ref="Y213:Y219" si="57">X213*K213</f>
        <v>3.2015999999999996E-2</v>
      </c>
      <c r="Z213" s="178">
        <v>0</v>
      </c>
      <c r="AA213" s="179">
        <f t="shared" ref="AA213:AA219" si="58">Z213*K213</f>
        <v>0</v>
      </c>
      <c r="AR213" s="22" t="s">
        <v>202</v>
      </c>
      <c r="AT213" s="22" t="s">
        <v>156</v>
      </c>
      <c r="AU213" s="22" t="s">
        <v>134</v>
      </c>
      <c r="AY213" s="22" t="s">
        <v>155</v>
      </c>
      <c r="BE213" s="114">
        <f t="shared" ref="BE213:BE219" si="59">IF(U213="základná",N213,0)</f>
        <v>0</v>
      </c>
      <c r="BF213" s="114">
        <f t="shared" ref="BF213:BF219" si="60">IF(U213="znížená",N213,0)</f>
        <v>0</v>
      </c>
      <c r="BG213" s="114">
        <f t="shared" ref="BG213:BG219" si="61">IF(U213="zákl. prenesená",N213,0)</f>
        <v>0</v>
      </c>
      <c r="BH213" s="114">
        <f t="shared" ref="BH213:BH219" si="62">IF(U213="zníž. prenesená",N213,0)</f>
        <v>0</v>
      </c>
      <c r="BI213" s="114">
        <f t="shared" ref="BI213:BI219" si="63">IF(U213="nulová",N213,0)</f>
        <v>0</v>
      </c>
      <c r="BJ213" s="22" t="s">
        <v>134</v>
      </c>
      <c r="BK213" s="114">
        <f t="shared" ref="BK213:BK219" si="64">ROUND(L213*K213,2)</f>
        <v>0</v>
      </c>
      <c r="BL213" s="22" t="s">
        <v>202</v>
      </c>
      <c r="BM213" s="22" t="s">
        <v>378</v>
      </c>
    </row>
    <row r="214" spans="2:65" s="39" customFormat="1" ht="16.5" customHeight="1" x14ac:dyDescent="0.3">
      <c r="B214" s="142"/>
      <c r="C214" s="180" t="s">
        <v>381</v>
      </c>
      <c r="D214" s="180" t="s">
        <v>285</v>
      </c>
      <c r="E214" s="181" t="s">
        <v>382</v>
      </c>
      <c r="F214" s="225" t="s">
        <v>383</v>
      </c>
      <c r="G214" s="225"/>
      <c r="H214" s="225"/>
      <c r="I214" s="225"/>
      <c r="J214" s="182" t="s">
        <v>183</v>
      </c>
      <c r="K214" s="183">
        <v>0.93799999999999994</v>
      </c>
      <c r="L214" s="226">
        <v>0</v>
      </c>
      <c r="M214" s="226"/>
      <c r="N214" s="227">
        <f t="shared" si="55"/>
        <v>0</v>
      </c>
      <c r="O214" s="227"/>
      <c r="P214" s="227"/>
      <c r="Q214" s="227"/>
      <c r="R214" s="144"/>
      <c r="T214" s="177"/>
      <c r="U214" s="50" t="s">
        <v>43</v>
      </c>
      <c r="V214" s="41"/>
      <c r="W214" s="178">
        <f t="shared" si="56"/>
        <v>0</v>
      </c>
      <c r="X214" s="178">
        <v>1.7999999999999999E-2</v>
      </c>
      <c r="Y214" s="178">
        <f t="shared" si="57"/>
        <v>1.6883999999999996E-2</v>
      </c>
      <c r="Z214" s="178">
        <v>0</v>
      </c>
      <c r="AA214" s="179">
        <f t="shared" si="58"/>
        <v>0</v>
      </c>
      <c r="AR214" s="22" t="s">
        <v>250</v>
      </c>
      <c r="AT214" s="22" t="s">
        <v>285</v>
      </c>
      <c r="AU214" s="22" t="s">
        <v>134</v>
      </c>
      <c r="AY214" s="22" t="s">
        <v>155</v>
      </c>
      <c r="BE214" s="114">
        <f t="shared" si="59"/>
        <v>0</v>
      </c>
      <c r="BF214" s="114">
        <f t="shared" si="60"/>
        <v>0</v>
      </c>
      <c r="BG214" s="114">
        <f t="shared" si="61"/>
        <v>0</v>
      </c>
      <c r="BH214" s="114">
        <f t="shared" si="62"/>
        <v>0</v>
      </c>
      <c r="BI214" s="114">
        <f t="shared" si="63"/>
        <v>0</v>
      </c>
      <c r="BJ214" s="22" t="s">
        <v>134</v>
      </c>
      <c r="BK214" s="114">
        <f t="shared" si="64"/>
        <v>0</v>
      </c>
      <c r="BL214" s="22" t="s">
        <v>202</v>
      </c>
      <c r="BM214" s="22" t="s">
        <v>381</v>
      </c>
    </row>
    <row r="215" spans="2:65" s="39" customFormat="1" ht="51" customHeight="1" x14ac:dyDescent="0.3">
      <c r="B215" s="142"/>
      <c r="C215" s="173" t="s">
        <v>384</v>
      </c>
      <c r="D215" s="173" t="s">
        <v>156</v>
      </c>
      <c r="E215" s="174" t="s">
        <v>385</v>
      </c>
      <c r="F215" s="220" t="s">
        <v>386</v>
      </c>
      <c r="G215" s="220"/>
      <c r="H215" s="220"/>
      <c r="I215" s="220"/>
      <c r="J215" s="175" t="s">
        <v>183</v>
      </c>
      <c r="K215" s="176">
        <v>6</v>
      </c>
      <c r="L215" s="221">
        <v>0</v>
      </c>
      <c r="M215" s="221"/>
      <c r="N215" s="222">
        <f t="shared" si="55"/>
        <v>0</v>
      </c>
      <c r="O215" s="222"/>
      <c r="P215" s="222"/>
      <c r="Q215" s="222"/>
      <c r="R215" s="144"/>
      <c r="T215" s="177"/>
      <c r="U215" s="50" t="s">
        <v>43</v>
      </c>
      <c r="V215" s="41"/>
      <c r="W215" s="178">
        <f t="shared" si="56"/>
        <v>0</v>
      </c>
      <c r="X215" s="178">
        <v>3.7499999999999999E-3</v>
      </c>
      <c r="Y215" s="178">
        <f t="shared" si="57"/>
        <v>2.2499999999999999E-2</v>
      </c>
      <c r="Z215" s="178">
        <v>0</v>
      </c>
      <c r="AA215" s="179">
        <f t="shared" si="58"/>
        <v>0</v>
      </c>
      <c r="AR215" s="22" t="s">
        <v>202</v>
      </c>
      <c r="AT215" s="22" t="s">
        <v>156</v>
      </c>
      <c r="AU215" s="22" t="s">
        <v>134</v>
      </c>
      <c r="AY215" s="22" t="s">
        <v>155</v>
      </c>
      <c r="BE215" s="114">
        <f t="shared" si="59"/>
        <v>0</v>
      </c>
      <c r="BF215" s="114">
        <f t="shared" si="60"/>
        <v>0</v>
      </c>
      <c r="BG215" s="114">
        <f t="shared" si="61"/>
        <v>0</v>
      </c>
      <c r="BH215" s="114">
        <f t="shared" si="62"/>
        <v>0</v>
      </c>
      <c r="BI215" s="114">
        <f t="shared" si="63"/>
        <v>0</v>
      </c>
      <c r="BJ215" s="22" t="s">
        <v>134</v>
      </c>
      <c r="BK215" s="114">
        <f t="shared" si="64"/>
        <v>0</v>
      </c>
      <c r="BL215" s="22" t="s">
        <v>202</v>
      </c>
      <c r="BM215" s="22" t="s">
        <v>384</v>
      </c>
    </row>
    <row r="216" spans="2:65" s="39" customFormat="1" ht="25.5" customHeight="1" x14ac:dyDescent="0.3">
      <c r="B216" s="142"/>
      <c r="C216" s="180" t="s">
        <v>387</v>
      </c>
      <c r="D216" s="180" t="s">
        <v>285</v>
      </c>
      <c r="E216" s="181" t="s">
        <v>388</v>
      </c>
      <c r="F216" s="225" t="s">
        <v>389</v>
      </c>
      <c r="G216" s="225"/>
      <c r="H216" s="225"/>
      <c r="I216" s="225"/>
      <c r="J216" s="182" t="s">
        <v>183</v>
      </c>
      <c r="K216" s="183">
        <v>6.12</v>
      </c>
      <c r="L216" s="226">
        <v>0</v>
      </c>
      <c r="M216" s="226"/>
      <c r="N216" s="227">
        <f t="shared" si="55"/>
        <v>0</v>
      </c>
      <c r="O216" s="227"/>
      <c r="P216" s="227"/>
      <c r="Q216" s="227"/>
      <c r="R216" s="144"/>
      <c r="T216" s="177"/>
      <c r="U216" s="50" t="s">
        <v>43</v>
      </c>
      <c r="V216" s="41"/>
      <c r="W216" s="178">
        <f t="shared" si="56"/>
        <v>0</v>
      </c>
      <c r="X216" s="178">
        <v>1.8499999999999999E-2</v>
      </c>
      <c r="Y216" s="178">
        <f t="shared" si="57"/>
        <v>0.11322</v>
      </c>
      <c r="Z216" s="178">
        <v>0</v>
      </c>
      <c r="AA216" s="179">
        <f t="shared" si="58"/>
        <v>0</v>
      </c>
      <c r="AR216" s="22" t="s">
        <v>250</v>
      </c>
      <c r="AT216" s="22" t="s">
        <v>285</v>
      </c>
      <c r="AU216" s="22" t="s">
        <v>134</v>
      </c>
      <c r="AY216" s="22" t="s">
        <v>155</v>
      </c>
      <c r="BE216" s="114">
        <f t="shared" si="59"/>
        <v>0</v>
      </c>
      <c r="BF216" s="114">
        <f t="shared" si="60"/>
        <v>0</v>
      </c>
      <c r="BG216" s="114">
        <f t="shared" si="61"/>
        <v>0</v>
      </c>
      <c r="BH216" s="114">
        <f t="shared" si="62"/>
        <v>0</v>
      </c>
      <c r="BI216" s="114">
        <f t="shared" si="63"/>
        <v>0</v>
      </c>
      <c r="BJ216" s="22" t="s">
        <v>134</v>
      </c>
      <c r="BK216" s="114">
        <f t="shared" si="64"/>
        <v>0</v>
      </c>
      <c r="BL216" s="22" t="s">
        <v>202</v>
      </c>
      <c r="BM216" s="22" t="s">
        <v>387</v>
      </c>
    </row>
    <row r="217" spans="2:65" s="39" customFormat="1" ht="25.5" customHeight="1" x14ac:dyDescent="0.3">
      <c r="B217" s="142"/>
      <c r="C217" s="173" t="s">
        <v>390</v>
      </c>
      <c r="D217" s="173" t="s">
        <v>156</v>
      </c>
      <c r="E217" s="174" t="s">
        <v>391</v>
      </c>
      <c r="F217" s="220" t="s">
        <v>392</v>
      </c>
      <c r="G217" s="220"/>
      <c r="H217" s="220"/>
      <c r="I217" s="220"/>
      <c r="J217" s="175" t="s">
        <v>393</v>
      </c>
      <c r="K217" s="176">
        <v>6</v>
      </c>
      <c r="L217" s="221">
        <v>0</v>
      </c>
      <c r="M217" s="221"/>
      <c r="N217" s="222">
        <f t="shared" si="55"/>
        <v>0</v>
      </c>
      <c r="O217" s="222"/>
      <c r="P217" s="222"/>
      <c r="Q217" s="222"/>
      <c r="R217" s="144"/>
      <c r="T217" s="177"/>
      <c r="U217" s="50" t="s">
        <v>43</v>
      </c>
      <c r="V217" s="41"/>
      <c r="W217" s="178">
        <f t="shared" si="56"/>
        <v>0</v>
      </c>
      <c r="X217" s="178">
        <v>0</v>
      </c>
      <c r="Y217" s="178">
        <f t="shared" si="57"/>
        <v>0</v>
      </c>
      <c r="Z217" s="178">
        <v>0</v>
      </c>
      <c r="AA217" s="179">
        <f t="shared" si="58"/>
        <v>0</v>
      </c>
      <c r="AR217" s="22" t="s">
        <v>202</v>
      </c>
      <c r="AT217" s="22" t="s">
        <v>156</v>
      </c>
      <c r="AU217" s="22" t="s">
        <v>134</v>
      </c>
      <c r="AY217" s="22" t="s">
        <v>155</v>
      </c>
      <c r="BE217" s="114">
        <f t="shared" si="59"/>
        <v>0</v>
      </c>
      <c r="BF217" s="114">
        <f t="shared" si="60"/>
        <v>0</v>
      </c>
      <c r="BG217" s="114">
        <f t="shared" si="61"/>
        <v>0</v>
      </c>
      <c r="BH217" s="114">
        <f t="shared" si="62"/>
        <v>0</v>
      </c>
      <c r="BI217" s="114">
        <f t="shared" si="63"/>
        <v>0</v>
      </c>
      <c r="BJ217" s="22" t="s">
        <v>134</v>
      </c>
      <c r="BK217" s="114">
        <f t="shared" si="64"/>
        <v>0</v>
      </c>
      <c r="BL217" s="22" t="s">
        <v>202</v>
      </c>
      <c r="BM217" s="22" t="s">
        <v>390</v>
      </c>
    </row>
    <row r="218" spans="2:65" s="39" customFormat="1" ht="25.5" customHeight="1" x14ac:dyDescent="0.3">
      <c r="B218" s="142"/>
      <c r="C218" s="173" t="s">
        <v>394</v>
      </c>
      <c r="D218" s="173" t="s">
        <v>156</v>
      </c>
      <c r="E218" s="174" t="s">
        <v>395</v>
      </c>
      <c r="F218" s="220" t="s">
        <v>396</v>
      </c>
      <c r="G218" s="220"/>
      <c r="H218" s="220"/>
      <c r="I218" s="220"/>
      <c r="J218" s="175" t="s">
        <v>393</v>
      </c>
      <c r="K218" s="176">
        <v>6</v>
      </c>
      <c r="L218" s="221">
        <v>0</v>
      </c>
      <c r="M218" s="221"/>
      <c r="N218" s="222">
        <f t="shared" si="55"/>
        <v>0</v>
      </c>
      <c r="O218" s="222"/>
      <c r="P218" s="222"/>
      <c r="Q218" s="222"/>
      <c r="R218" s="144"/>
      <c r="T218" s="177"/>
      <c r="U218" s="50" t="s">
        <v>43</v>
      </c>
      <c r="V218" s="41"/>
      <c r="W218" s="178">
        <f t="shared" si="56"/>
        <v>0</v>
      </c>
      <c r="X218" s="178">
        <v>0</v>
      </c>
      <c r="Y218" s="178">
        <f t="shared" si="57"/>
        <v>0</v>
      </c>
      <c r="Z218" s="178">
        <v>0</v>
      </c>
      <c r="AA218" s="179">
        <f t="shared" si="58"/>
        <v>0</v>
      </c>
      <c r="AR218" s="22" t="s">
        <v>202</v>
      </c>
      <c r="AT218" s="22" t="s">
        <v>156</v>
      </c>
      <c r="AU218" s="22" t="s">
        <v>134</v>
      </c>
      <c r="AY218" s="22" t="s">
        <v>155</v>
      </c>
      <c r="BE218" s="114">
        <f t="shared" si="59"/>
        <v>0</v>
      </c>
      <c r="BF218" s="114">
        <f t="shared" si="60"/>
        <v>0</v>
      </c>
      <c r="BG218" s="114">
        <f t="shared" si="61"/>
        <v>0</v>
      </c>
      <c r="BH218" s="114">
        <f t="shared" si="62"/>
        <v>0</v>
      </c>
      <c r="BI218" s="114">
        <f t="shared" si="63"/>
        <v>0</v>
      </c>
      <c r="BJ218" s="22" t="s">
        <v>134</v>
      </c>
      <c r="BK218" s="114">
        <f t="shared" si="64"/>
        <v>0</v>
      </c>
      <c r="BL218" s="22" t="s">
        <v>202</v>
      </c>
      <c r="BM218" s="22" t="s">
        <v>394</v>
      </c>
    </row>
    <row r="219" spans="2:65" s="39" customFormat="1" ht="25.5" customHeight="1" x14ac:dyDescent="0.3">
      <c r="B219" s="142"/>
      <c r="C219" s="173" t="s">
        <v>397</v>
      </c>
      <c r="D219" s="173" t="s">
        <v>156</v>
      </c>
      <c r="E219" s="174" t="s">
        <v>398</v>
      </c>
      <c r="F219" s="220" t="s">
        <v>399</v>
      </c>
      <c r="G219" s="220"/>
      <c r="H219" s="220"/>
      <c r="I219" s="220"/>
      <c r="J219" s="175" t="s">
        <v>291</v>
      </c>
      <c r="K219" s="184">
        <v>3.1419999999999999</v>
      </c>
      <c r="L219" s="221">
        <v>0</v>
      </c>
      <c r="M219" s="221"/>
      <c r="N219" s="222">
        <f t="shared" si="55"/>
        <v>0</v>
      </c>
      <c r="O219" s="222"/>
      <c r="P219" s="222"/>
      <c r="Q219" s="222"/>
      <c r="R219" s="144"/>
      <c r="T219" s="177"/>
      <c r="U219" s="50" t="s">
        <v>43</v>
      </c>
      <c r="V219" s="41"/>
      <c r="W219" s="178">
        <f t="shared" si="56"/>
        <v>0</v>
      </c>
      <c r="X219" s="178">
        <v>0</v>
      </c>
      <c r="Y219" s="178">
        <f t="shared" si="57"/>
        <v>0</v>
      </c>
      <c r="Z219" s="178">
        <v>0</v>
      </c>
      <c r="AA219" s="179">
        <f t="shared" si="58"/>
        <v>0</v>
      </c>
      <c r="AR219" s="22" t="s">
        <v>202</v>
      </c>
      <c r="AT219" s="22" t="s">
        <v>156</v>
      </c>
      <c r="AU219" s="22" t="s">
        <v>134</v>
      </c>
      <c r="AY219" s="22" t="s">
        <v>155</v>
      </c>
      <c r="BE219" s="114">
        <f t="shared" si="59"/>
        <v>0</v>
      </c>
      <c r="BF219" s="114">
        <f t="shared" si="60"/>
        <v>0</v>
      </c>
      <c r="BG219" s="114">
        <f t="shared" si="61"/>
        <v>0</v>
      </c>
      <c r="BH219" s="114">
        <f t="shared" si="62"/>
        <v>0</v>
      </c>
      <c r="BI219" s="114">
        <f t="shared" si="63"/>
        <v>0</v>
      </c>
      <c r="BJ219" s="22" t="s">
        <v>134</v>
      </c>
      <c r="BK219" s="114">
        <f t="shared" si="64"/>
        <v>0</v>
      </c>
      <c r="BL219" s="22" t="s">
        <v>202</v>
      </c>
      <c r="BM219" s="22" t="s">
        <v>397</v>
      </c>
    </row>
    <row r="220" spans="2:65" s="161" customFormat="1" ht="29.85" customHeight="1" x14ac:dyDescent="0.3">
      <c r="B220" s="162"/>
      <c r="C220" s="163"/>
      <c r="D220" s="172" t="s">
        <v>123</v>
      </c>
      <c r="E220" s="172"/>
      <c r="F220" s="172"/>
      <c r="G220" s="172"/>
      <c r="H220" s="172"/>
      <c r="I220" s="172"/>
      <c r="J220" s="172"/>
      <c r="K220" s="172"/>
      <c r="L220" s="172"/>
      <c r="M220" s="172"/>
      <c r="N220" s="223">
        <f>BK220</f>
        <v>0</v>
      </c>
      <c r="O220" s="223"/>
      <c r="P220" s="223"/>
      <c r="Q220" s="223"/>
      <c r="R220" s="165"/>
      <c r="T220" s="166"/>
      <c r="U220" s="163"/>
      <c r="V220" s="163"/>
      <c r="W220" s="167">
        <f>SUM(W221:W224)</f>
        <v>0</v>
      </c>
      <c r="X220" s="163"/>
      <c r="Y220" s="167">
        <f>SUM(Y221:Y224)</f>
        <v>4.3200000000000002E-2</v>
      </c>
      <c r="Z220" s="163"/>
      <c r="AA220" s="168">
        <f>SUM(AA221:AA224)</f>
        <v>0</v>
      </c>
      <c r="AR220" s="169" t="s">
        <v>134</v>
      </c>
      <c r="AT220" s="170" t="s">
        <v>75</v>
      </c>
      <c r="AU220" s="170" t="s">
        <v>82</v>
      </c>
      <c r="AY220" s="169" t="s">
        <v>155</v>
      </c>
      <c r="BK220" s="171">
        <f>SUM(BK221:BK224)</f>
        <v>0</v>
      </c>
    </row>
    <row r="221" spans="2:65" s="39" customFormat="1" ht="38.25" customHeight="1" x14ac:dyDescent="0.3">
      <c r="B221" s="142"/>
      <c r="C221" s="173" t="s">
        <v>400</v>
      </c>
      <c r="D221" s="173" t="s">
        <v>156</v>
      </c>
      <c r="E221" s="174" t="s">
        <v>401</v>
      </c>
      <c r="F221" s="220" t="s">
        <v>402</v>
      </c>
      <c r="G221" s="220"/>
      <c r="H221" s="220"/>
      <c r="I221" s="220"/>
      <c r="J221" s="175" t="s">
        <v>183</v>
      </c>
      <c r="K221" s="176">
        <v>60</v>
      </c>
      <c r="L221" s="221">
        <v>0</v>
      </c>
      <c r="M221" s="221"/>
      <c r="N221" s="222">
        <f>ROUND(L221*K221,2)</f>
        <v>0</v>
      </c>
      <c r="O221" s="222"/>
      <c r="P221" s="222"/>
      <c r="Q221" s="222"/>
      <c r="R221" s="144"/>
      <c r="T221" s="177"/>
      <c r="U221" s="50" t="s">
        <v>43</v>
      </c>
      <c r="V221" s="41"/>
      <c r="W221" s="178">
        <f>V221*K221</f>
        <v>0</v>
      </c>
      <c r="X221" s="178">
        <v>0</v>
      </c>
      <c r="Y221" s="178">
        <f>X221*K221</f>
        <v>0</v>
      </c>
      <c r="Z221" s="178">
        <v>0</v>
      </c>
      <c r="AA221" s="179">
        <f>Z221*K221</f>
        <v>0</v>
      </c>
      <c r="AR221" s="22" t="s">
        <v>202</v>
      </c>
      <c r="AT221" s="22" t="s">
        <v>156</v>
      </c>
      <c r="AU221" s="22" t="s">
        <v>134</v>
      </c>
      <c r="AY221" s="22" t="s">
        <v>155</v>
      </c>
      <c r="BE221" s="114">
        <f>IF(U221="základná",N221,0)</f>
        <v>0</v>
      </c>
      <c r="BF221" s="114">
        <f>IF(U221="znížená",N221,0)</f>
        <v>0</v>
      </c>
      <c r="BG221" s="114">
        <f>IF(U221="zákl. prenesená",N221,0)</f>
        <v>0</v>
      </c>
      <c r="BH221" s="114">
        <f>IF(U221="zníž. prenesená",N221,0)</f>
        <v>0</v>
      </c>
      <c r="BI221" s="114">
        <f>IF(U221="nulová",N221,0)</f>
        <v>0</v>
      </c>
      <c r="BJ221" s="22" t="s">
        <v>134</v>
      </c>
      <c r="BK221" s="114">
        <f>ROUND(L221*K221,2)</f>
        <v>0</v>
      </c>
      <c r="BL221" s="22" t="s">
        <v>202</v>
      </c>
      <c r="BM221" s="22" t="s">
        <v>400</v>
      </c>
    </row>
    <row r="222" spans="2:65" s="39" customFormat="1" ht="38.25" customHeight="1" x14ac:dyDescent="0.3">
      <c r="B222" s="142"/>
      <c r="C222" s="173" t="s">
        <v>403</v>
      </c>
      <c r="D222" s="173" t="s">
        <v>156</v>
      </c>
      <c r="E222" s="174" t="s">
        <v>404</v>
      </c>
      <c r="F222" s="220" t="s">
        <v>405</v>
      </c>
      <c r="G222" s="220"/>
      <c r="H222" s="220"/>
      <c r="I222" s="220"/>
      <c r="J222" s="175" t="s">
        <v>183</v>
      </c>
      <c r="K222" s="176">
        <v>60</v>
      </c>
      <c r="L222" s="221">
        <v>0</v>
      </c>
      <c r="M222" s="221"/>
      <c r="N222" s="222">
        <f>ROUND(L222*K222,2)</f>
        <v>0</v>
      </c>
      <c r="O222" s="222"/>
      <c r="P222" s="222"/>
      <c r="Q222" s="222"/>
      <c r="R222" s="144"/>
      <c r="T222" s="177"/>
      <c r="U222" s="50" t="s">
        <v>43</v>
      </c>
      <c r="V222" s="41"/>
      <c r="W222" s="178">
        <f>V222*K222</f>
        <v>0</v>
      </c>
      <c r="X222" s="178">
        <v>0</v>
      </c>
      <c r="Y222" s="178">
        <f>X222*K222</f>
        <v>0</v>
      </c>
      <c r="Z222" s="178">
        <v>0</v>
      </c>
      <c r="AA222" s="179">
        <f>Z222*K222</f>
        <v>0</v>
      </c>
      <c r="AR222" s="22" t="s">
        <v>202</v>
      </c>
      <c r="AT222" s="22" t="s">
        <v>156</v>
      </c>
      <c r="AU222" s="22" t="s">
        <v>134</v>
      </c>
      <c r="AY222" s="22" t="s">
        <v>155</v>
      </c>
      <c r="BE222" s="114">
        <f>IF(U222="základná",N222,0)</f>
        <v>0</v>
      </c>
      <c r="BF222" s="114">
        <f>IF(U222="znížená",N222,0)</f>
        <v>0</v>
      </c>
      <c r="BG222" s="114">
        <f>IF(U222="zákl. prenesená",N222,0)</f>
        <v>0</v>
      </c>
      <c r="BH222" s="114">
        <f>IF(U222="zníž. prenesená",N222,0)</f>
        <v>0</v>
      </c>
      <c r="BI222" s="114">
        <f>IF(U222="nulová",N222,0)</f>
        <v>0</v>
      </c>
      <c r="BJ222" s="22" t="s">
        <v>134</v>
      </c>
      <c r="BK222" s="114">
        <f>ROUND(L222*K222,2)</f>
        <v>0</v>
      </c>
      <c r="BL222" s="22" t="s">
        <v>202</v>
      </c>
      <c r="BM222" s="22" t="s">
        <v>403</v>
      </c>
    </row>
    <row r="223" spans="2:65" s="39" customFormat="1" ht="38.25" customHeight="1" x14ac:dyDescent="0.3">
      <c r="B223" s="142"/>
      <c r="C223" s="173" t="s">
        <v>406</v>
      </c>
      <c r="D223" s="173" t="s">
        <v>156</v>
      </c>
      <c r="E223" s="174" t="s">
        <v>407</v>
      </c>
      <c r="F223" s="220" t="s">
        <v>408</v>
      </c>
      <c r="G223" s="220"/>
      <c r="H223" s="220"/>
      <c r="I223" s="220"/>
      <c r="J223" s="175" t="s">
        <v>183</v>
      </c>
      <c r="K223" s="176">
        <v>60</v>
      </c>
      <c r="L223" s="221">
        <v>0</v>
      </c>
      <c r="M223" s="221"/>
      <c r="N223" s="222">
        <f>ROUND(L223*K223,2)</f>
        <v>0</v>
      </c>
      <c r="O223" s="222"/>
      <c r="P223" s="222"/>
      <c r="Q223" s="222"/>
      <c r="R223" s="144"/>
      <c r="T223" s="177"/>
      <c r="U223" s="50" t="s">
        <v>43</v>
      </c>
      <c r="V223" s="41"/>
      <c r="W223" s="178">
        <f>V223*K223</f>
        <v>0</v>
      </c>
      <c r="X223" s="178">
        <v>5.2999999999999998E-4</v>
      </c>
      <c r="Y223" s="178">
        <f>X223*K223</f>
        <v>3.1800000000000002E-2</v>
      </c>
      <c r="Z223" s="178">
        <v>0</v>
      </c>
      <c r="AA223" s="179">
        <f>Z223*K223</f>
        <v>0</v>
      </c>
      <c r="AR223" s="22" t="s">
        <v>202</v>
      </c>
      <c r="AT223" s="22" t="s">
        <v>156</v>
      </c>
      <c r="AU223" s="22" t="s">
        <v>134</v>
      </c>
      <c r="AY223" s="22" t="s">
        <v>155</v>
      </c>
      <c r="BE223" s="114">
        <f>IF(U223="základná",N223,0)</f>
        <v>0</v>
      </c>
      <c r="BF223" s="114">
        <f>IF(U223="znížená",N223,0)</f>
        <v>0</v>
      </c>
      <c r="BG223" s="114">
        <f>IF(U223="zákl. prenesená",N223,0)</f>
        <v>0</v>
      </c>
      <c r="BH223" s="114">
        <f>IF(U223="zníž. prenesená",N223,0)</f>
        <v>0</v>
      </c>
      <c r="BI223" s="114">
        <f>IF(U223="nulová",N223,0)</f>
        <v>0</v>
      </c>
      <c r="BJ223" s="22" t="s">
        <v>134</v>
      </c>
      <c r="BK223" s="114">
        <f>ROUND(L223*K223,2)</f>
        <v>0</v>
      </c>
      <c r="BL223" s="22" t="s">
        <v>202</v>
      </c>
      <c r="BM223" s="22" t="s">
        <v>406</v>
      </c>
    </row>
    <row r="224" spans="2:65" s="39" customFormat="1" ht="25.5" customHeight="1" x14ac:dyDescent="0.3">
      <c r="B224" s="142"/>
      <c r="C224" s="173" t="s">
        <v>409</v>
      </c>
      <c r="D224" s="173" t="s">
        <v>156</v>
      </c>
      <c r="E224" s="174" t="s">
        <v>410</v>
      </c>
      <c r="F224" s="220" t="s">
        <v>411</v>
      </c>
      <c r="G224" s="220"/>
      <c r="H224" s="220"/>
      <c r="I224" s="220"/>
      <c r="J224" s="175" t="s">
        <v>183</v>
      </c>
      <c r="K224" s="176">
        <v>60</v>
      </c>
      <c r="L224" s="221">
        <v>0</v>
      </c>
      <c r="M224" s="221"/>
      <c r="N224" s="222">
        <f>ROUND(L224*K224,2)</f>
        <v>0</v>
      </c>
      <c r="O224" s="222"/>
      <c r="P224" s="222"/>
      <c r="Q224" s="222"/>
      <c r="R224" s="144"/>
      <c r="T224" s="177"/>
      <c r="U224" s="50" t="s">
        <v>43</v>
      </c>
      <c r="V224" s="41"/>
      <c r="W224" s="178">
        <f>V224*K224</f>
        <v>0</v>
      </c>
      <c r="X224" s="178">
        <v>1.9000000000000001E-4</v>
      </c>
      <c r="Y224" s="178">
        <f>X224*K224</f>
        <v>1.14E-2</v>
      </c>
      <c r="Z224" s="178">
        <v>0</v>
      </c>
      <c r="AA224" s="179">
        <f>Z224*K224</f>
        <v>0</v>
      </c>
      <c r="AR224" s="22" t="s">
        <v>202</v>
      </c>
      <c r="AT224" s="22" t="s">
        <v>156</v>
      </c>
      <c r="AU224" s="22" t="s">
        <v>134</v>
      </c>
      <c r="AY224" s="22" t="s">
        <v>155</v>
      </c>
      <c r="BE224" s="114">
        <f>IF(U224="základná",N224,0)</f>
        <v>0</v>
      </c>
      <c r="BF224" s="114">
        <f>IF(U224="znížená",N224,0)</f>
        <v>0</v>
      </c>
      <c r="BG224" s="114">
        <f>IF(U224="zákl. prenesená",N224,0)</f>
        <v>0</v>
      </c>
      <c r="BH224" s="114">
        <f>IF(U224="zníž. prenesená",N224,0)</f>
        <v>0</v>
      </c>
      <c r="BI224" s="114">
        <f>IF(U224="nulová",N224,0)</f>
        <v>0</v>
      </c>
      <c r="BJ224" s="22" t="s">
        <v>134</v>
      </c>
      <c r="BK224" s="114">
        <f>ROUND(L224*K224,2)</f>
        <v>0</v>
      </c>
      <c r="BL224" s="22" t="s">
        <v>202</v>
      </c>
      <c r="BM224" s="22" t="s">
        <v>409</v>
      </c>
    </row>
    <row r="225" spans="2:65" s="161" customFormat="1" ht="29.85" customHeight="1" x14ac:dyDescent="0.3">
      <c r="B225" s="162"/>
      <c r="C225" s="163"/>
      <c r="D225" s="172" t="s">
        <v>124</v>
      </c>
      <c r="E225" s="172"/>
      <c r="F225" s="172"/>
      <c r="G225" s="172"/>
      <c r="H225" s="172"/>
      <c r="I225" s="172"/>
      <c r="J225" s="172"/>
      <c r="K225" s="172"/>
      <c r="L225" s="172"/>
      <c r="M225" s="172"/>
      <c r="N225" s="223">
        <f>BK225</f>
        <v>0</v>
      </c>
      <c r="O225" s="223"/>
      <c r="P225" s="223"/>
      <c r="Q225" s="223"/>
      <c r="R225" s="165"/>
      <c r="T225" s="166"/>
      <c r="U225" s="163"/>
      <c r="V225" s="163"/>
      <c r="W225" s="167">
        <f>SUM(W226:W229)</f>
        <v>0</v>
      </c>
      <c r="X225" s="163"/>
      <c r="Y225" s="167">
        <f>SUM(Y226:Y229)</f>
        <v>0.10134000000000001</v>
      </c>
      <c r="Z225" s="163"/>
      <c r="AA225" s="168">
        <f>SUM(AA226:AA229)</f>
        <v>0</v>
      </c>
      <c r="AR225" s="169" t="s">
        <v>134</v>
      </c>
      <c r="AT225" s="170" t="s">
        <v>75</v>
      </c>
      <c r="AU225" s="170" t="s">
        <v>82</v>
      </c>
      <c r="AY225" s="169" t="s">
        <v>155</v>
      </c>
      <c r="BK225" s="171">
        <f>SUM(BK226:BK229)</f>
        <v>0</v>
      </c>
    </row>
    <row r="226" spans="2:65" s="39" customFormat="1" ht="25.5" customHeight="1" x14ac:dyDescent="0.3">
      <c r="B226" s="142"/>
      <c r="C226" s="173" t="s">
        <v>412</v>
      </c>
      <c r="D226" s="173" t="s">
        <v>156</v>
      </c>
      <c r="E226" s="174" t="s">
        <v>413</v>
      </c>
      <c r="F226" s="220" t="s">
        <v>414</v>
      </c>
      <c r="G226" s="220"/>
      <c r="H226" s="220"/>
      <c r="I226" s="220"/>
      <c r="J226" s="175" t="s">
        <v>183</v>
      </c>
      <c r="K226" s="176">
        <v>850</v>
      </c>
      <c r="L226" s="221">
        <v>0</v>
      </c>
      <c r="M226" s="221"/>
      <c r="N226" s="222">
        <f>ROUND(L226*K226,2)</f>
        <v>0</v>
      </c>
      <c r="O226" s="222"/>
      <c r="P226" s="222"/>
      <c r="Q226" s="222"/>
      <c r="R226" s="144"/>
      <c r="T226" s="177"/>
      <c r="U226" s="50" t="s">
        <v>43</v>
      </c>
      <c r="V226" s="41"/>
      <c r="W226" s="178">
        <f>V226*K226</f>
        <v>0</v>
      </c>
      <c r="X226" s="178">
        <v>0</v>
      </c>
      <c r="Y226" s="178">
        <f>X226*K226</f>
        <v>0</v>
      </c>
      <c r="Z226" s="178">
        <v>0</v>
      </c>
      <c r="AA226" s="179">
        <f>Z226*K226</f>
        <v>0</v>
      </c>
      <c r="AR226" s="22" t="s">
        <v>202</v>
      </c>
      <c r="AT226" s="22" t="s">
        <v>156</v>
      </c>
      <c r="AU226" s="22" t="s">
        <v>134</v>
      </c>
      <c r="AY226" s="22" t="s">
        <v>155</v>
      </c>
      <c r="BE226" s="114">
        <f>IF(U226="základná",N226,0)</f>
        <v>0</v>
      </c>
      <c r="BF226" s="114">
        <f>IF(U226="znížená",N226,0)</f>
        <v>0</v>
      </c>
      <c r="BG226" s="114">
        <f>IF(U226="zákl. prenesená",N226,0)</f>
        <v>0</v>
      </c>
      <c r="BH226" s="114">
        <f>IF(U226="zníž. prenesená",N226,0)</f>
        <v>0</v>
      </c>
      <c r="BI226" s="114">
        <f>IF(U226="nulová",N226,0)</f>
        <v>0</v>
      </c>
      <c r="BJ226" s="22" t="s">
        <v>134</v>
      </c>
      <c r="BK226" s="114">
        <f>ROUND(L226*K226,2)</f>
        <v>0</v>
      </c>
      <c r="BL226" s="22" t="s">
        <v>202</v>
      </c>
      <c r="BM226" s="22" t="s">
        <v>412</v>
      </c>
    </row>
    <row r="227" spans="2:65" s="39" customFormat="1" ht="25.5" customHeight="1" x14ac:dyDescent="0.3">
      <c r="B227" s="142"/>
      <c r="C227" s="173" t="s">
        <v>415</v>
      </c>
      <c r="D227" s="173" t="s">
        <v>156</v>
      </c>
      <c r="E227" s="174" t="s">
        <v>416</v>
      </c>
      <c r="F227" s="220" t="s">
        <v>417</v>
      </c>
      <c r="G227" s="220"/>
      <c r="H227" s="220"/>
      <c r="I227" s="220"/>
      <c r="J227" s="175" t="s">
        <v>183</v>
      </c>
      <c r="K227" s="176">
        <v>850</v>
      </c>
      <c r="L227" s="221">
        <v>0</v>
      </c>
      <c r="M227" s="221"/>
      <c r="N227" s="222">
        <f>ROUND(L227*K227,2)</f>
        <v>0</v>
      </c>
      <c r="O227" s="222"/>
      <c r="P227" s="222"/>
      <c r="Q227" s="222"/>
      <c r="R227" s="144"/>
      <c r="T227" s="177"/>
      <c r="U227" s="50" t="s">
        <v>43</v>
      </c>
      <c r="V227" s="41"/>
      <c r="W227" s="178">
        <f>V227*K227</f>
        <v>0</v>
      </c>
      <c r="X227" s="178">
        <v>1E-4</v>
      </c>
      <c r="Y227" s="178">
        <f>X227*K227</f>
        <v>8.5000000000000006E-2</v>
      </c>
      <c r="Z227" s="178">
        <v>0</v>
      </c>
      <c r="AA227" s="179">
        <f>Z227*K227</f>
        <v>0</v>
      </c>
      <c r="AR227" s="22" t="s">
        <v>202</v>
      </c>
      <c r="AT227" s="22" t="s">
        <v>156</v>
      </c>
      <c r="AU227" s="22" t="s">
        <v>134</v>
      </c>
      <c r="AY227" s="22" t="s">
        <v>155</v>
      </c>
      <c r="BE227" s="114">
        <f>IF(U227="základná",N227,0)</f>
        <v>0</v>
      </c>
      <c r="BF227" s="114">
        <f>IF(U227="znížená",N227,0)</f>
        <v>0</v>
      </c>
      <c r="BG227" s="114">
        <f>IF(U227="zákl. prenesená",N227,0)</f>
        <v>0</v>
      </c>
      <c r="BH227" s="114">
        <f>IF(U227="zníž. prenesená",N227,0)</f>
        <v>0</v>
      </c>
      <c r="BI227" s="114">
        <f>IF(U227="nulová",N227,0)</f>
        <v>0</v>
      </c>
      <c r="BJ227" s="22" t="s">
        <v>134</v>
      </c>
      <c r="BK227" s="114">
        <f>ROUND(L227*K227,2)</f>
        <v>0</v>
      </c>
      <c r="BL227" s="22" t="s">
        <v>202</v>
      </c>
      <c r="BM227" s="22" t="s">
        <v>415</v>
      </c>
    </row>
    <row r="228" spans="2:65" s="39" customFormat="1" ht="25.5" customHeight="1" x14ac:dyDescent="0.3">
      <c r="B228" s="142"/>
      <c r="C228" s="173" t="s">
        <v>418</v>
      </c>
      <c r="D228" s="173" t="s">
        <v>156</v>
      </c>
      <c r="E228" s="174" t="s">
        <v>419</v>
      </c>
      <c r="F228" s="220" t="s">
        <v>420</v>
      </c>
      <c r="G228" s="220"/>
      <c r="H228" s="220"/>
      <c r="I228" s="220"/>
      <c r="J228" s="175" t="s">
        <v>183</v>
      </c>
      <c r="K228" s="176">
        <v>408.5</v>
      </c>
      <c r="L228" s="221">
        <v>0</v>
      </c>
      <c r="M228" s="221"/>
      <c r="N228" s="222">
        <f>ROUND(L228*K228,2)</f>
        <v>0</v>
      </c>
      <c r="O228" s="222"/>
      <c r="P228" s="222"/>
      <c r="Q228" s="222"/>
      <c r="R228" s="144"/>
      <c r="T228" s="177"/>
      <c r="U228" s="50" t="s">
        <v>43</v>
      </c>
      <c r="V228" s="41"/>
      <c r="W228" s="178">
        <f>V228*K228</f>
        <v>0</v>
      </c>
      <c r="X228" s="178">
        <v>4.0000000000000003E-5</v>
      </c>
      <c r="Y228" s="178">
        <f>X228*K228</f>
        <v>1.634E-2</v>
      </c>
      <c r="Z228" s="178">
        <v>0</v>
      </c>
      <c r="AA228" s="179">
        <f>Z228*K228</f>
        <v>0</v>
      </c>
      <c r="AR228" s="22" t="s">
        <v>202</v>
      </c>
      <c r="AT228" s="22" t="s">
        <v>156</v>
      </c>
      <c r="AU228" s="22" t="s">
        <v>134</v>
      </c>
      <c r="AY228" s="22" t="s">
        <v>155</v>
      </c>
      <c r="BE228" s="114">
        <f>IF(U228="základná",N228,0)</f>
        <v>0</v>
      </c>
      <c r="BF228" s="114">
        <f>IF(U228="znížená",N228,0)</f>
        <v>0</v>
      </c>
      <c r="BG228" s="114">
        <f>IF(U228="zákl. prenesená",N228,0)</f>
        <v>0</v>
      </c>
      <c r="BH228" s="114">
        <f>IF(U228="zníž. prenesená",N228,0)</f>
        <v>0</v>
      </c>
      <c r="BI228" s="114">
        <f>IF(U228="nulová",N228,0)</f>
        <v>0</v>
      </c>
      <c r="BJ228" s="22" t="s">
        <v>134</v>
      </c>
      <c r="BK228" s="114">
        <f>ROUND(L228*K228,2)</f>
        <v>0</v>
      </c>
      <c r="BL228" s="22" t="s">
        <v>202</v>
      </c>
      <c r="BM228" s="22" t="s">
        <v>418</v>
      </c>
    </row>
    <row r="229" spans="2:65" s="39" customFormat="1" ht="38.25" customHeight="1" x14ac:dyDescent="0.3">
      <c r="B229" s="142"/>
      <c r="C229" s="173" t="s">
        <v>421</v>
      </c>
      <c r="D229" s="173" t="s">
        <v>156</v>
      </c>
      <c r="E229" s="174" t="s">
        <v>422</v>
      </c>
      <c r="F229" s="220" t="s">
        <v>423</v>
      </c>
      <c r="G229" s="220"/>
      <c r="H229" s="220"/>
      <c r="I229" s="220"/>
      <c r="J229" s="175" t="s">
        <v>183</v>
      </c>
      <c r="K229" s="176">
        <v>0</v>
      </c>
      <c r="L229" s="221">
        <v>0</v>
      </c>
      <c r="M229" s="221"/>
      <c r="N229" s="222">
        <f>ROUND(L229*K229,2)</f>
        <v>0</v>
      </c>
      <c r="O229" s="222"/>
      <c r="P229" s="222"/>
      <c r="Q229" s="222"/>
      <c r="R229" s="144"/>
      <c r="T229" s="177"/>
      <c r="U229" s="50" t="s">
        <v>43</v>
      </c>
      <c r="V229" s="41"/>
      <c r="W229" s="178">
        <f>V229*K229</f>
        <v>0</v>
      </c>
      <c r="X229" s="178">
        <v>3.3E-4</v>
      </c>
      <c r="Y229" s="178">
        <f>X229*K229</f>
        <v>0</v>
      </c>
      <c r="Z229" s="178">
        <v>0</v>
      </c>
      <c r="AA229" s="179">
        <f>Z229*K229</f>
        <v>0</v>
      </c>
      <c r="AR229" s="22" t="s">
        <v>202</v>
      </c>
      <c r="AT229" s="22" t="s">
        <v>156</v>
      </c>
      <c r="AU229" s="22" t="s">
        <v>134</v>
      </c>
      <c r="AY229" s="22" t="s">
        <v>155</v>
      </c>
      <c r="BE229" s="114">
        <f>IF(U229="základná",N229,0)</f>
        <v>0</v>
      </c>
      <c r="BF229" s="114">
        <f>IF(U229="znížená",N229,0)</f>
        <v>0</v>
      </c>
      <c r="BG229" s="114">
        <f>IF(U229="zákl. prenesená",N229,0)</f>
        <v>0</v>
      </c>
      <c r="BH229" s="114">
        <f>IF(U229="zníž. prenesená",N229,0)</f>
        <v>0</v>
      </c>
      <c r="BI229" s="114">
        <f>IF(U229="nulová",N229,0)</f>
        <v>0</v>
      </c>
      <c r="BJ229" s="22" t="s">
        <v>134</v>
      </c>
      <c r="BK229" s="114">
        <f>ROUND(L229*K229,2)</f>
        <v>0</v>
      </c>
      <c r="BL229" s="22" t="s">
        <v>202</v>
      </c>
      <c r="BM229" s="22" t="s">
        <v>421</v>
      </c>
    </row>
    <row r="230" spans="2:65" s="161" customFormat="1" ht="29.85" customHeight="1" x14ac:dyDescent="0.3">
      <c r="B230" s="162"/>
      <c r="C230" s="163"/>
      <c r="D230" s="172" t="s">
        <v>125</v>
      </c>
      <c r="E230" s="172"/>
      <c r="F230" s="172"/>
      <c r="G230" s="172"/>
      <c r="H230" s="172"/>
      <c r="I230" s="172"/>
      <c r="J230" s="172"/>
      <c r="K230" s="172"/>
      <c r="L230" s="172"/>
      <c r="M230" s="172"/>
      <c r="N230" s="223">
        <f>BK230</f>
        <v>0</v>
      </c>
      <c r="O230" s="223"/>
      <c r="P230" s="223"/>
      <c r="Q230" s="223"/>
      <c r="R230" s="165"/>
      <c r="T230" s="166"/>
      <c r="U230" s="163"/>
      <c r="V230" s="163"/>
      <c r="W230" s="167">
        <f>SUM(W231:W232)</f>
        <v>0</v>
      </c>
      <c r="X230" s="163"/>
      <c r="Y230" s="167">
        <f>SUM(Y231:Y232)</f>
        <v>0.29049947999999998</v>
      </c>
      <c r="Z230" s="163"/>
      <c r="AA230" s="168">
        <f>SUM(AA231:AA232)</f>
        <v>0</v>
      </c>
      <c r="AR230" s="169" t="s">
        <v>134</v>
      </c>
      <c r="AT230" s="170" t="s">
        <v>75</v>
      </c>
      <c r="AU230" s="170" t="s">
        <v>82</v>
      </c>
      <c r="AY230" s="169" t="s">
        <v>155</v>
      </c>
      <c r="BK230" s="171">
        <f>SUM(BK231:BK232)</f>
        <v>0</v>
      </c>
    </row>
    <row r="231" spans="2:65" s="39" customFormat="1" ht="38.25" customHeight="1" x14ac:dyDescent="0.3">
      <c r="B231" s="142"/>
      <c r="C231" s="173" t="s">
        <v>424</v>
      </c>
      <c r="D231" s="173" t="s">
        <v>156</v>
      </c>
      <c r="E231" s="174" t="s">
        <v>425</v>
      </c>
      <c r="F231" s="220" t="s">
        <v>426</v>
      </c>
      <c r="G231" s="220"/>
      <c r="H231" s="220"/>
      <c r="I231" s="220"/>
      <c r="J231" s="175" t="s">
        <v>183</v>
      </c>
      <c r="K231" s="176">
        <v>13.677</v>
      </c>
      <c r="L231" s="221">
        <v>0</v>
      </c>
      <c r="M231" s="221"/>
      <c r="N231" s="222">
        <f>ROUND(L231*K231,2)</f>
        <v>0</v>
      </c>
      <c r="O231" s="222"/>
      <c r="P231" s="222"/>
      <c r="Q231" s="222"/>
      <c r="R231" s="144"/>
      <c r="T231" s="177"/>
      <c r="U231" s="50" t="s">
        <v>43</v>
      </c>
      <c r="V231" s="41"/>
      <c r="W231" s="178">
        <f>V231*K231</f>
        <v>0</v>
      </c>
      <c r="X231" s="178">
        <v>2.1239999999999998E-2</v>
      </c>
      <c r="Y231" s="178">
        <f>X231*K231</f>
        <v>0.29049947999999998</v>
      </c>
      <c r="Z231" s="178">
        <v>0</v>
      </c>
      <c r="AA231" s="179">
        <f>Z231*K231</f>
        <v>0</v>
      </c>
      <c r="AR231" s="22" t="s">
        <v>202</v>
      </c>
      <c r="AT231" s="22" t="s">
        <v>156</v>
      </c>
      <c r="AU231" s="22" t="s">
        <v>134</v>
      </c>
      <c r="AY231" s="22" t="s">
        <v>155</v>
      </c>
      <c r="BE231" s="114">
        <f>IF(U231="základná",N231,0)</f>
        <v>0</v>
      </c>
      <c r="BF231" s="114">
        <f>IF(U231="znížená",N231,0)</f>
        <v>0</v>
      </c>
      <c r="BG231" s="114">
        <f>IF(U231="zákl. prenesená",N231,0)</f>
        <v>0</v>
      </c>
      <c r="BH231" s="114">
        <f>IF(U231="zníž. prenesená",N231,0)</f>
        <v>0</v>
      </c>
      <c r="BI231" s="114">
        <f>IF(U231="nulová",N231,0)</f>
        <v>0</v>
      </c>
      <c r="BJ231" s="22" t="s">
        <v>134</v>
      </c>
      <c r="BK231" s="114">
        <f>ROUND(L231*K231,2)</f>
        <v>0</v>
      </c>
      <c r="BL231" s="22" t="s">
        <v>202</v>
      </c>
      <c r="BM231" s="22" t="s">
        <v>424</v>
      </c>
    </row>
    <row r="232" spans="2:65" s="39" customFormat="1" ht="25.5" customHeight="1" x14ac:dyDescent="0.3">
      <c r="B232" s="142"/>
      <c r="C232" s="173" t="s">
        <v>427</v>
      </c>
      <c r="D232" s="173" t="s">
        <v>156</v>
      </c>
      <c r="E232" s="174" t="s">
        <v>428</v>
      </c>
      <c r="F232" s="220" t="s">
        <v>429</v>
      </c>
      <c r="G232" s="220"/>
      <c r="H232" s="220"/>
      <c r="I232" s="220"/>
      <c r="J232" s="175" t="s">
        <v>291</v>
      </c>
      <c r="K232" s="184">
        <v>10.393000000000001</v>
      </c>
      <c r="L232" s="221">
        <v>0</v>
      </c>
      <c r="M232" s="221"/>
      <c r="N232" s="222">
        <f>ROUND(L232*K232,2)</f>
        <v>0</v>
      </c>
      <c r="O232" s="222"/>
      <c r="P232" s="222"/>
      <c r="Q232" s="222"/>
      <c r="R232" s="144"/>
      <c r="T232" s="177"/>
      <c r="U232" s="50" t="s">
        <v>43</v>
      </c>
      <c r="V232" s="41"/>
      <c r="W232" s="178">
        <f>V232*K232</f>
        <v>0</v>
      </c>
      <c r="X232" s="178">
        <v>0</v>
      </c>
      <c r="Y232" s="178">
        <f>X232*K232</f>
        <v>0</v>
      </c>
      <c r="Z232" s="178">
        <v>0</v>
      </c>
      <c r="AA232" s="179">
        <f>Z232*K232</f>
        <v>0</v>
      </c>
      <c r="AR232" s="22" t="s">
        <v>202</v>
      </c>
      <c r="AT232" s="22" t="s">
        <v>156</v>
      </c>
      <c r="AU232" s="22" t="s">
        <v>134</v>
      </c>
      <c r="AY232" s="22" t="s">
        <v>155</v>
      </c>
      <c r="BE232" s="114">
        <f>IF(U232="základná",N232,0)</f>
        <v>0</v>
      </c>
      <c r="BF232" s="114">
        <f>IF(U232="znížená",N232,0)</f>
        <v>0</v>
      </c>
      <c r="BG232" s="114">
        <f>IF(U232="zákl. prenesená",N232,0)</f>
        <v>0</v>
      </c>
      <c r="BH232" s="114">
        <f>IF(U232="zníž. prenesená",N232,0)</f>
        <v>0</v>
      </c>
      <c r="BI232" s="114">
        <f>IF(U232="nulová",N232,0)</f>
        <v>0</v>
      </c>
      <c r="BJ232" s="22" t="s">
        <v>134</v>
      </c>
      <c r="BK232" s="114">
        <f>ROUND(L232*K232,2)</f>
        <v>0</v>
      </c>
      <c r="BL232" s="22" t="s">
        <v>202</v>
      </c>
      <c r="BM232" s="22" t="s">
        <v>427</v>
      </c>
    </row>
    <row r="233" spans="2:65" s="161" customFormat="1" ht="37.5" customHeight="1" x14ac:dyDescent="0.35">
      <c r="B233" s="162"/>
      <c r="C233" s="163"/>
      <c r="D233" s="164" t="s">
        <v>126</v>
      </c>
      <c r="E233" s="164"/>
      <c r="F233" s="164"/>
      <c r="G233" s="164"/>
      <c r="H233" s="164"/>
      <c r="I233" s="164"/>
      <c r="J233" s="164"/>
      <c r="K233" s="164"/>
      <c r="L233" s="164"/>
      <c r="M233" s="164"/>
      <c r="N233" s="224">
        <f>BK233</f>
        <v>0</v>
      </c>
      <c r="O233" s="224"/>
      <c r="P233" s="224"/>
      <c r="Q233" s="224"/>
      <c r="R233" s="165"/>
      <c r="T233" s="166"/>
      <c r="U233" s="163"/>
      <c r="V233" s="163"/>
      <c r="W233" s="167">
        <f>W234</f>
        <v>0</v>
      </c>
      <c r="X233" s="163"/>
      <c r="Y233" s="167">
        <f>Y234</f>
        <v>0</v>
      </c>
      <c r="Z233" s="163"/>
      <c r="AA233" s="168">
        <f>AA234</f>
        <v>0</v>
      </c>
      <c r="AR233" s="169" t="s">
        <v>86</v>
      </c>
      <c r="AT233" s="170" t="s">
        <v>75</v>
      </c>
      <c r="AU233" s="170" t="s">
        <v>76</v>
      </c>
      <c r="AY233" s="169" t="s">
        <v>155</v>
      </c>
      <c r="BK233" s="171">
        <f>BK234</f>
        <v>0</v>
      </c>
    </row>
    <row r="234" spans="2:65" s="161" customFormat="1" ht="19.899999999999999" customHeight="1" x14ac:dyDescent="0.3">
      <c r="B234" s="162"/>
      <c r="C234" s="163"/>
      <c r="D234" s="172" t="s">
        <v>127</v>
      </c>
      <c r="E234" s="172"/>
      <c r="F234" s="172"/>
      <c r="G234" s="172"/>
      <c r="H234" s="172"/>
      <c r="I234" s="172"/>
      <c r="J234" s="172"/>
      <c r="K234" s="172"/>
      <c r="L234" s="172"/>
      <c r="M234" s="172"/>
      <c r="N234" s="219">
        <f>BK234</f>
        <v>0</v>
      </c>
      <c r="O234" s="219"/>
      <c r="P234" s="219"/>
      <c r="Q234" s="219"/>
      <c r="R234" s="165"/>
      <c r="T234" s="166"/>
      <c r="U234" s="163"/>
      <c r="V234" s="163"/>
      <c r="W234" s="167">
        <f>SUM(W235:W236)</f>
        <v>0</v>
      </c>
      <c r="X234" s="163"/>
      <c r="Y234" s="167">
        <f>SUM(Y235:Y236)</f>
        <v>0</v>
      </c>
      <c r="Z234" s="163"/>
      <c r="AA234" s="168">
        <f>SUM(AA235:AA236)</f>
        <v>0</v>
      </c>
      <c r="AR234" s="169" t="s">
        <v>86</v>
      </c>
      <c r="AT234" s="170" t="s">
        <v>75</v>
      </c>
      <c r="AU234" s="170" t="s">
        <v>82</v>
      </c>
      <c r="AY234" s="169" t="s">
        <v>155</v>
      </c>
      <c r="BK234" s="171">
        <f>SUM(BK235:BK236)</f>
        <v>0</v>
      </c>
    </row>
    <row r="235" spans="2:65" s="39" customFormat="1" ht="38.25" customHeight="1" x14ac:dyDescent="0.3">
      <c r="B235" s="142"/>
      <c r="C235" s="173" t="s">
        <v>430</v>
      </c>
      <c r="D235" s="173" t="s">
        <v>156</v>
      </c>
      <c r="E235" s="174" t="s">
        <v>431</v>
      </c>
      <c r="F235" s="220" t="s">
        <v>432</v>
      </c>
      <c r="G235" s="220"/>
      <c r="H235" s="220"/>
      <c r="I235" s="220"/>
      <c r="J235" s="175" t="s">
        <v>277</v>
      </c>
      <c r="K235" s="176">
        <v>16</v>
      </c>
      <c r="L235" s="221">
        <v>0</v>
      </c>
      <c r="M235" s="221"/>
      <c r="N235" s="222">
        <f>ROUND(L235*K235,2)</f>
        <v>0</v>
      </c>
      <c r="O235" s="222"/>
      <c r="P235" s="222"/>
      <c r="Q235" s="222"/>
      <c r="R235" s="144"/>
      <c r="T235" s="177"/>
      <c r="U235" s="50" t="s">
        <v>43</v>
      </c>
      <c r="V235" s="41"/>
      <c r="W235" s="178">
        <f>V235*K235</f>
        <v>0</v>
      </c>
      <c r="X235" s="178">
        <v>0</v>
      </c>
      <c r="Y235" s="178">
        <f>X235*K235</f>
        <v>0</v>
      </c>
      <c r="Z235" s="178">
        <v>0</v>
      </c>
      <c r="AA235" s="179">
        <f>Z235*K235</f>
        <v>0</v>
      </c>
      <c r="AR235" s="22" t="s">
        <v>350</v>
      </c>
      <c r="AT235" s="22" t="s">
        <v>156</v>
      </c>
      <c r="AU235" s="22" t="s">
        <v>134</v>
      </c>
      <c r="AY235" s="22" t="s">
        <v>155</v>
      </c>
      <c r="BE235" s="114">
        <f>IF(U235="základná",N235,0)</f>
        <v>0</v>
      </c>
      <c r="BF235" s="114">
        <f>IF(U235="znížená",N235,0)</f>
        <v>0</v>
      </c>
      <c r="BG235" s="114">
        <f>IF(U235="zákl. prenesená",N235,0)</f>
        <v>0</v>
      </c>
      <c r="BH235" s="114">
        <f>IF(U235="zníž. prenesená",N235,0)</f>
        <v>0</v>
      </c>
      <c r="BI235" s="114">
        <f>IF(U235="nulová",N235,0)</f>
        <v>0</v>
      </c>
      <c r="BJ235" s="22" t="s">
        <v>134</v>
      </c>
      <c r="BK235" s="114">
        <f>ROUND(L235*K235,2)</f>
        <v>0</v>
      </c>
      <c r="BL235" s="22" t="s">
        <v>350</v>
      </c>
      <c r="BM235" s="22" t="s">
        <v>430</v>
      </c>
    </row>
    <row r="236" spans="2:65" s="39" customFormat="1" ht="51" customHeight="1" x14ac:dyDescent="0.3">
      <c r="B236" s="142"/>
      <c r="C236" s="173" t="s">
        <v>433</v>
      </c>
      <c r="D236" s="173" t="s">
        <v>156</v>
      </c>
      <c r="E236" s="174" t="s">
        <v>434</v>
      </c>
      <c r="F236" s="220" t="s">
        <v>435</v>
      </c>
      <c r="G236" s="220"/>
      <c r="H236" s="220"/>
      <c r="I236" s="220"/>
      <c r="J236" s="175" t="s">
        <v>277</v>
      </c>
      <c r="K236" s="176">
        <v>24</v>
      </c>
      <c r="L236" s="221">
        <v>0</v>
      </c>
      <c r="M236" s="221"/>
      <c r="N236" s="222">
        <f>ROUND(L236*K236,2)</f>
        <v>0</v>
      </c>
      <c r="O236" s="222"/>
      <c r="P236" s="222"/>
      <c r="Q236" s="222"/>
      <c r="R236" s="144"/>
      <c r="T236" s="177"/>
      <c r="U236" s="50" t="s">
        <v>43</v>
      </c>
      <c r="V236" s="41"/>
      <c r="W236" s="178">
        <f>V236*K236</f>
        <v>0</v>
      </c>
      <c r="X236" s="178">
        <v>0</v>
      </c>
      <c r="Y236" s="178">
        <f>X236*K236</f>
        <v>0</v>
      </c>
      <c r="Z236" s="178">
        <v>0</v>
      </c>
      <c r="AA236" s="179">
        <f>Z236*K236</f>
        <v>0</v>
      </c>
      <c r="AR236" s="22" t="s">
        <v>350</v>
      </c>
      <c r="AT236" s="22" t="s">
        <v>156</v>
      </c>
      <c r="AU236" s="22" t="s">
        <v>134</v>
      </c>
      <c r="AY236" s="22" t="s">
        <v>155</v>
      </c>
      <c r="BE236" s="114">
        <f>IF(U236="základná",N236,0)</f>
        <v>0</v>
      </c>
      <c r="BF236" s="114">
        <f>IF(U236="znížená",N236,0)</f>
        <v>0</v>
      </c>
      <c r="BG236" s="114">
        <f>IF(U236="zákl. prenesená",N236,0)</f>
        <v>0</v>
      </c>
      <c r="BH236" s="114">
        <f>IF(U236="zníž. prenesená",N236,0)</f>
        <v>0</v>
      </c>
      <c r="BI236" s="114">
        <f>IF(U236="nulová",N236,0)</f>
        <v>0</v>
      </c>
      <c r="BJ236" s="22" t="s">
        <v>134</v>
      </c>
      <c r="BK236" s="114">
        <f>ROUND(L236*K236,2)</f>
        <v>0</v>
      </c>
      <c r="BL236" s="22" t="s">
        <v>350</v>
      </c>
      <c r="BM236" s="22" t="s">
        <v>433</v>
      </c>
    </row>
    <row r="237" spans="2:65" s="161" customFormat="1" ht="37.5" customHeight="1" x14ac:dyDescent="0.35">
      <c r="B237" s="162"/>
      <c r="C237" s="163"/>
      <c r="D237" s="164" t="s">
        <v>128</v>
      </c>
      <c r="E237" s="164"/>
      <c r="F237" s="164"/>
      <c r="G237" s="164"/>
      <c r="H237" s="164"/>
      <c r="I237" s="164"/>
      <c r="J237" s="164"/>
      <c r="K237" s="164"/>
      <c r="L237" s="164"/>
      <c r="M237" s="164"/>
      <c r="N237" s="224">
        <f>BK237</f>
        <v>0</v>
      </c>
      <c r="O237" s="224"/>
      <c r="P237" s="224"/>
      <c r="Q237" s="224"/>
      <c r="R237" s="165"/>
      <c r="T237" s="166"/>
      <c r="U237" s="163"/>
      <c r="V237" s="163"/>
      <c r="W237" s="167">
        <f>W238</f>
        <v>0</v>
      </c>
      <c r="X237" s="163"/>
      <c r="Y237" s="167">
        <f>Y238</f>
        <v>0</v>
      </c>
      <c r="Z237" s="163"/>
      <c r="AA237" s="168">
        <f>AA238</f>
        <v>0</v>
      </c>
      <c r="AR237" s="169" t="s">
        <v>86</v>
      </c>
      <c r="AT237" s="170" t="s">
        <v>75</v>
      </c>
      <c r="AU237" s="170" t="s">
        <v>76</v>
      </c>
      <c r="AY237" s="169" t="s">
        <v>155</v>
      </c>
      <c r="BK237" s="171">
        <f>BK238</f>
        <v>0</v>
      </c>
    </row>
    <row r="238" spans="2:65" s="161" customFormat="1" ht="19.899999999999999" customHeight="1" x14ac:dyDescent="0.3">
      <c r="B238" s="162"/>
      <c r="C238" s="163"/>
      <c r="D238" s="172" t="s">
        <v>129</v>
      </c>
      <c r="E238" s="172"/>
      <c r="F238" s="172"/>
      <c r="G238" s="172"/>
      <c r="H238" s="172"/>
      <c r="I238" s="172"/>
      <c r="J238" s="172"/>
      <c r="K238" s="172"/>
      <c r="L238" s="172"/>
      <c r="M238" s="172"/>
      <c r="N238" s="219">
        <f>BK238</f>
        <v>0</v>
      </c>
      <c r="O238" s="219"/>
      <c r="P238" s="219"/>
      <c r="Q238" s="219"/>
      <c r="R238" s="165"/>
      <c r="T238" s="166"/>
      <c r="U238" s="163"/>
      <c r="V238" s="163"/>
      <c r="W238" s="167">
        <f>W239</f>
        <v>0</v>
      </c>
      <c r="X238" s="163"/>
      <c r="Y238" s="167">
        <f>Y239</f>
        <v>0</v>
      </c>
      <c r="Z238" s="163"/>
      <c r="AA238" s="168">
        <f>AA239</f>
        <v>0</v>
      </c>
      <c r="AR238" s="169" t="s">
        <v>86</v>
      </c>
      <c r="AT238" s="170" t="s">
        <v>75</v>
      </c>
      <c r="AU238" s="170" t="s">
        <v>82</v>
      </c>
      <c r="AY238" s="169" t="s">
        <v>155</v>
      </c>
      <c r="BK238" s="171">
        <f>BK239</f>
        <v>0</v>
      </c>
    </row>
    <row r="239" spans="2:65" s="39" customFormat="1" ht="51" customHeight="1" x14ac:dyDescent="0.3">
      <c r="B239" s="142"/>
      <c r="C239" s="173" t="s">
        <v>436</v>
      </c>
      <c r="D239" s="173" t="s">
        <v>156</v>
      </c>
      <c r="E239" s="174" t="s">
        <v>437</v>
      </c>
      <c r="F239" s="220" t="s">
        <v>438</v>
      </c>
      <c r="G239" s="220"/>
      <c r="H239" s="220"/>
      <c r="I239" s="220"/>
      <c r="J239" s="175" t="s">
        <v>277</v>
      </c>
      <c r="K239" s="176">
        <v>16</v>
      </c>
      <c r="L239" s="221">
        <v>0</v>
      </c>
      <c r="M239" s="221"/>
      <c r="N239" s="222">
        <f>ROUND(L239*K239,2)</f>
        <v>0</v>
      </c>
      <c r="O239" s="222"/>
      <c r="P239" s="222"/>
      <c r="Q239" s="222"/>
      <c r="R239" s="144"/>
      <c r="T239" s="177"/>
      <c r="U239" s="50" t="s">
        <v>43</v>
      </c>
      <c r="V239" s="41"/>
      <c r="W239" s="178">
        <f>V239*K239</f>
        <v>0</v>
      </c>
      <c r="X239" s="178">
        <v>0</v>
      </c>
      <c r="Y239" s="178">
        <f>X239*K239</f>
        <v>0</v>
      </c>
      <c r="Z239" s="178">
        <v>0</v>
      </c>
      <c r="AA239" s="179">
        <f>Z239*K239</f>
        <v>0</v>
      </c>
      <c r="AR239" s="22" t="s">
        <v>439</v>
      </c>
      <c r="AT239" s="22" t="s">
        <v>156</v>
      </c>
      <c r="AU239" s="22" t="s">
        <v>134</v>
      </c>
      <c r="AY239" s="22" t="s">
        <v>155</v>
      </c>
      <c r="BE239" s="114">
        <f>IF(U239="základná",N239,0)</f>
        <v>0</v>
      </c>
      <c r="BF239" s="114">
        <f>IF(U239="znížená",N239,0)</f>
        <v>0</v>
      </c>
      <c r="BG239" s="114">
        <f>IF(U239="zákl. prenesená",N239,0)</f>
        <v>0</v>
      </c>
      <c r="BH239" s="114">
        <f>IF(U239="zníž. prenesená",N239,0)</f>
        <v>0</v>
      </c>
      <c r="BI239" s="114">
        <f>IF(U239="nulová",N239,0)</f>
        <v>0</v>
      </c>
      <c r="BJ239" s="22" t="s">
        <v>134</v>
      </c>
      <c r="BK239" s="114">
        <f>ROUND(L239*K239,2)</f>
        <v>0</v>
      </c>
      <c r="BL239" s="22" t="s">
        <v>439</v>
      </c>
      <c r="BM239" s="22" t="s">
        <v>436</v>
      </c>
    </row>
    <row r="240" spans="2:65" s="39" customFormat="1" ht="49.9" customHeight="1" x14ac:dyDescent="0.35">
      <c r="B240" s="40"/>
      <c r="C240" s="41"/>
      <c r="D240" s="164" t="s">
        <v>440</v>
      </c>
      <c r="E240" s="41"/>
      <c r="F240" s="41"/>
      <c r="G240" s="41"/>
      <c r="H240" s="41"/>
      <c r="I240" s="41"/>
      <c r="J240" s="41"/>
      <c r="K240" s="41"/>
      <c r="L240" s="41"/>
      <c r="M240" s="41"/>
      <c r="N240" s="228">
        <f t="shared" ref="N240:N245" si="65">BK240</f>
        <v>0</v>
      </c>
      <c r="O240" s="228"/>
      <c r="P240" s="228"/>
      <c r="Q240" s="228"/>
      <c r="R240" s="42"/>
      <c r="T240" s="185"/>
      <c r="U240" s="41"/>
      <c r="V240" s="41"/>
      <c r="W240" s="41"/>
      <c r="X240" s="41"/>
      <c r="Y240" s="41"/>
      <c r="Z240" s="41"/>
      <c r="AA240" s="82"/>
      <c r="AT240" s="22" t="s">
        <v>75</v>
      </c>
      <c r="AU240" s="22" t="s">
        <v>76</v>
      </c>
      <c r="AY240" s="22" t="s">
        <v>441</v>
      </c>
      <c r="BK240" s="114">
        <f>SUM(BK241:BK245)</f>
        <v>0</v>
      </c>
    </row>
    <row r="241" spans="2:63" s="39" customFormat="1" ht="22.35" customHeight="1" x14ac:dyDescent="0.3">
      <c r="B241" s="40"/>
      <c r="C241" s="186"/>
      <c r="D241" s="186" t="s">
        <v>156</v>
      </c>
      <c r="E241" s="187"/>
      <c r="F241" s="229"/>
      <c r="G241" s="229"/>
      <c r="H241" s="229"/>
      <c r="I241" s="229"/>
      <c r="J241" s="188"/>
      <c r="K241" s="184"/>
      <c r="L241" s="221"/>
      <c r="M241" s="221"/>
      <c r="N241" s="230">
        <f t="shared" si="65"/>
        <v>0</v>
      </c>
      <c r="O241" s="230"/>
      <c r="P241" s="230"/>
      <c r="Q241" s="230"/>
      <c r="R241" s="42"/>
      <c r="T241" s="177"/>
      <c r="U241" s="189" t="s">
        <v>43</v>
      </c>
      <c r="V241" s="41"/>
      <c r="W241" s="41"/>
      <c r="X241" s="41"/>
      <c r="Y241" s="41"/>
      <c r="Z241" s="41"/>
      <c r="AA241" s="82"/>
      <c r="AT241" s="22" t="s">
        <v>441</v>
      </c>
      <c r="AU241" s="22" t="s">
        <v>82</v>
      </c>
      <c r="AY241" s="22" t="s">
        <v>441</v>
      </c>
      <c r="BE241" s="114">
        <f>IF(U241="základná",N241,0)</f>
        <v>0</v>
      </c>
      <c r="BF241" s="114">
        <f>IF(U241="znížená",N241,0)</f>
        <v>0</v>
      </c>
      <c r="BG241" s="114">
        <f>IF(U241="zákl. prenesená",N241,0)</f>
        <v>0</v>
      </c>
      <c r="BH241" s="114">
        <f>IF(U241="zníž. prenesená",N241,0)</f>
        <v>0</v>
      </c>
      <c r="BI241" s="114">
        <f>IF(U241="nulová",N241,0)</f>
        <v>0</v>
      </c>
      <c r="BJ241" s="22" t="s">
        <v>134</v>
      </c>
      <c r="BK241" s="114">
        <f>L241*K241</f>
        <v>0</v>
      </c>
    </row>
    <row r="242" spans="2:63" s="39" customFormat="1" ht="22.35" customHeight="1" x14ac:dyDescent="0.3">
      <c r="B242" s="40"/>
      <c r="C242" s="186"/>
      <c r="D242" s="186" t="s">
        <v>156</v>
      </c>
      <c r="E242" s="187"/>
      <c r="F242" s="229"/>
      <c r="G242" s="229"/>
      <c r="H242" s="229"/>
      <c r="I242" s="229"/>
      <c r="J242" s="188"/>
      <c r="K242" s="184"/>
      <c r="L242" s="221"/>
      <c r="M242" s="221"/>
      <c r="N242" s="230">
        <f t="shared" si="65"/>
        <v>0</v>
      </c>
      <c r="O242" s="230"/>
      <c r="P242" s="230"/>
      <c r="Q242" s="230"/>
      <c r="R242" s="42"/>
      <c r="T242" s="177"/>
      <c r="U242" s="189" t="s">
        <v>43</v>
      </c>
      <c r="V242" s="41"/>
      <c r="W242" s="41"/>
      <c r="X242" s="41"/>
      <c r="Y242" s="41"/>
      <c r="Z242" s="41"/>
      <c r="AA242" s="82"/>
      <c r="AT242" s="22" t="s">
        <v>441</v>
      </c>
      <c r="AU242" s="22" t="s">
        <v>82</v>
      </c>
      <c r="AY242" s="22" t="s">
        <v>441</v>
      </c>
      <c r="BE242" s="114">
        <f>IF(U242="základná",N242,0)</f>
        <v>0</v>
      </c>
      <c r="BF242" s="114">
        <f>IF(U242="znížená",N242,0)</f>
        <v>0</v>
      </c>
      <c r="BG242" s="114">
        <f>IF(U242="zákl. prenesená",N242,0)</f>
        <v>0</v>
      </c>
      <c r="BH242" s="114">
        <f>IF(U242="zníž. prenesená",N242,0)</f>
        <v>0</v>
      </c>
      <c r="BI242" s="114">
        <f>IF(U242="nulová",N242,0)</f>
        <v>0</v>
      </c>
      <c r="BJ242" s="22" t="s">
        <v>134</v>
      </c>
      <c r="BK242" s="114">
        <f>L242*K242</f>
        <v>0</v>
      </c>
    </row>
    <row r="243" spans="2:63" s="39" customFormat="1" ht="22.35" customHeight="1" x14ac:dyDescent="0.3">
      <c r="B243" s="40"/>
      <c r="C243" s="186"/>
      <c r="D243" s="186" t="s">
        <v>156</v>
      </c>
      <c r="E243" s="187"/>
      <c r="F243" s="229"/>
      <c r="G243" s="229"/>
      <c r="H243" s="229"/>
      <c r="I243" s="229"/>
      <c r="J243" s="188"/>
      <c r="K243" s="184"/>
      <c r="L243" s="221"/>
      <c r="M243" s="221"/>
      <c r="N243" s="230">
        <f t="shared" si="65"/>
        <v>0</v>
      </c>
      <c r="O243" s="230"/>
      <c r="P243" s="230"/>
      <c r="Q243" s="230"/>
      <c r="R243" s="42"/>
      <c r="T243" s="177"/>
      <c r="U243" s="189" t="s">
        <v>43</v>
      </c>
      <c r="V243" s="41"/>
      <c r="W243" s="41"/>
      <c r="X243" s="41"/>
      <c r="Y243" s="41"/>
      <c r="Z243" s="41"/>
      <c r="AA243" s="82"/>
      <c r="AT243" s="22" t="s">
        <v>441</v>
      </c>
      <c r="AU243" s="22" t="s">
        <v>82</v>
      </c>
      <c r="AY243" s="22" t="s">
        <v>441</v>
      </c>
      <c r="BE243" s="114">
        <f>IF(U243="základná",N243,0)</f>
        <v>0</v>
      </c>
      <c r="BF243" s="114">
        <f>IF(U243="znížená",N243,0)</f>
        <v>0</v>
      </c>
      <c r="BG243" s="114">
        <f>IF(U243="zákl. prenesená",N243,0)</f>
        <v>0</v>
      </c>
      <c r="BH243" s="114">
        <f>IF(U243="zníž. prenesená",N243,0)</f>
        <v>0</v>
      </c>
      <c r="BI243" s="114">
        <f>IF(U243="nulová",N243,0)</f>
        <v>0</v>
      </c>
      <c r="BJ243" s="22" t="s">
        <v>134</v>
      </c>
      <c r="BK243" s="114">
        <f>L243*K243</f>
        <v>0</v>
      </c>
    </row>
    <row r="244" spans="2:63" s="39" customFormat="1" ht="22.35" customHeight="1" x14ac:dyDescent="0.3">
      <c r="B244" s="40"/>
      <c r="C244" s="186"/>
      <c r="D244" s="186" t="s">
        <v>156</v>
      </c>
      <c r="E244" s="187"/>
      <c r="F244" s="229"/>
      <c r="G244" s="229"/>
      <c r="H244" s="229"/>
      <c r="I244" s="229"/>
      <c r="J244" s="188"/>
      <c r="K244" s="184"/>
      <c r="L244" s="221"/>
      <c r="M244" s="221"/>
      <c r="N244" s="230">
        <f t="shared" si="65"/>
        <v>0</v>
      </c>
      <c r="O244" s="230"/>
      <c r="P244" s="230"/>
      <c r="Q244" s="230"/>
      <c r="R244" s="42"/>
      <c r="T244" s="177"/>
      <c r="U244" s="189" t="s">
        <v>43</v>
      </c>
      <c r="V244" s="41"/>
      <c r="W244" s="41"/>
      <c r="X244" s="41"/>
      <c r="Y244" s="41"/>
      <c r="Z244" s="41"/>
      <c r="AA244" s="82"/>
      <c r="AT244" s="22" t="s">
        <v>441</v>
      </c>
      <c r="AU244" s="22" t="s">
        <v>82</v>
      </c>
      <c r="AY244" s="22" t="s">
        <v>441</v>
      </c>
      <c r="BE244" s="114">
        <f>IF(U244="základná",N244,0)</f>
        <v>0</v>
      </c>
      <c r="BF244" s="114">
        <f>IF(U244="znížená",N244,0)</f>
        <v>0</v>
      </c>
      <c r="BG244" s="114">
        <f>IF(U244="zákl. prenesená",N244,0)</f>
        <v>0</v>
      </c>
      <c r="BH244" s="114">
        <f>IF(U244="zníž. prenesená",N244,0)</f>
        <v>0</v>
      </c>
      <c r="BI244" s="114">
        <f>IF(U244="nulová",N244,0)</f>
        <v>0</v>
      </c>
      <c r="BJ244" s="22" t="s">
        <v>134</v>
      </c>
      <c r="BK244" s="114">
        <f>L244*K244</f>
        <v>0</v>
      </c>
    </row>
    <row r="245" spans="2:63" s="39" customFormat="1" ht="22.35" customHeight="1" x14ac:dyDescent="0.3">
      <c r="B245" s="40"/>
      <c r="C245" s="186"/>
      <c r="D245" s="186" t="s">
        <v>156</v>
      </c>
      <c r="E245" s="187"/>
      <c r="F245" s="229"/>
      <c r="G245" s="229"/>
      <c r="H245" s="229"/>
      <c r="I245" s="229"/>
      <c r="J245" s="188"/>
      <c r="K245" s="184"/>
      <c r="L245" s="221"/>
      <c r="M245" s="221"/>
      <c r="N245" s="230">
        <f t="shared" si="65"/>
        <v>0</v>
      </c>
      <c r="O245" s="230"/>
      <c r="P245" s="230"/>
      <c r="Q245" s="230"/>
      <c r="R245" s="42"/>
      <c r="T245" s="177"/>
      <c r="U245" s="189" t="s">
        <v>43</v>
      </c>
      <c r="V245" s="62"/>
      <c r="W245" s="62"/>
      <c r="X245" s="62"/>
      <c r="Y245" s="62"/>
      <c r="Z245" s="62"/>
      <c r="AA245" s="64"/>
      <c r="AT245" s="22" t="s">
        <v>441</v>
      </c>
      <c r="AU245" s="22" t="s">
        <v>82</v>
      </c>
      <c r="AY245" s="22" t="s">
        <v>441</v>
      </c>
      <c r="BE245" s="114">
        <f>IF(U245="základná",N245,0)</f>
        <v>0</v>
      </c>
      <c r="BF245" s="114">
        <f>IF(U245="znížená",N245,0)</f>
        <v>0</v>
      </c>
      <c r="BG245" s="114">
        <f>IF(U245="zákl. prenesená",N245,0)</f>
        <v>0</v>
      </c>
      <c r="BH245" s="114">
        <f>IF(U245="zníž. prenesená",N245,0)</f>
        <v>0</v>
      </c>
      <c r="BI245" s="114">
        <f>IF(U245="nulová",N245,0)</f>
        <v>0</v>
      </c>
      <c r="BJ245" s="22" t="s">
        <v>134</v>
      </c>
      <c r="BK245" s="114">
        <f>L245*K245</f>
        <v>0</v>
      </c>
    </row>
    <row r="246" spans="2:63" s="39" customFormat="1" ht="6.95" customHeight="1" x14ac:dyDescent="0.3">
      <c r="B246" s="65"/>
      <c r="C246" s="66"/>
      <c r="D246" s="66"/>
      <c r="E246" s="66"/>
      <c r="F246" s="66"/>
      <c r="G246" s="66"/>
      <c r="H246" s="66"/>
      <c r="I246" s="66"/>
      <c r="J246" s="66"/>
      <c r="K246" s="66"/>
      <c r="L246" s="66"/>
      <c r="M246" s="66"/>
      <c r="N246" s="66"/>
      <c r="O246" s="66"/>
      <c r="P246" s="66"/>
      <c r="Q246" s="66"/>
      <c r="R246" s="67"/>
    </row>
  </sheetData>
  <mergeCells count="394">
    <mergeCell ref="F243:I243"/>
    <mergeCell ref="L243:M243"/>
    <mergeCell ref="N243:Q243"/>
    <mergeCell ref="F244:I244"/>
    <mergeCell ref="L244:M244"/>
    <mergeCell ref="N244:Q244"/>
    <mergeCell ref="F245:I245"/>
    <mergeCell ref="L245:M245"/>
    <mergeCell ref="N245:Q245"/>
    <mergeCell ref="N238:Q238"/>
    <mergeCell ref="F239:I239"/>
    <mergeCell ref="L239:M239"/>
    <mergeCell ref="N239:Q239"/>
    <mergeCell ref="N240:Q240"/>
    <mergeCell ref="F241:I241"/>
    <mergeCell ref="L241:M241"/>
    <mergeCell ref="N241:Q241"/>
    <mergeCell ref="F242:I242"/>
    <mergeCell ref="L242:M242"/>
    <mergeCell ref="N242:Q242"/>
    <mergeCell ref="N233:Q233"/>
    <mergeCell ref="N234:Q234"/>
    <mergeCell ref="F235:I235"/>
    <mergeCell ref="L235:M235"/>
    <mergeCell ref="N235:Q235"/>
    <mergeCell ref="F236:I236"/>
    <mergeCell ref="L236:M236"/>
    <mergeCell ref="N236:Q236"/>
    <mergeCell ref="N237:Q237"/>
    <mergeCell ref="F229:I229"/>
    <mergeCell ref="L229:M229"/>
    <mergeCell ref="N229:Q229"/>
    <mergeCell ref="N230:Q230"/>
    <mergeCell ref="F231:I231"/>
    <mergeCell ref="L231:M231"/>
    <mergeCell ref="N231:Q231"/>
    <mergeCell ref="F232:I232"/>
    <mergeCell ref="L232:M232"/>
    <mergeCell ref="N232:Q232"/>
    <mergeCell ref="N225:Q225"/>
    <mergeCell ref="F226:I226"/>
    <mergeCell ref="L226:M226"/>
    <mergeCell ref="N226:Q226"/>
    <mergeCell ref="F227:I227"/>
    <mergeCell ref="L227:M227"/>
    <mergeCell ref="N227:Q227"/>
    <mergeCell ref="F228:I228"/>
    <mergeCell ref="L228:M228"/>
    <mergeCell ref="N228:Q228"/>
    <mergeCell ref="F222:I222"/>
    <mergeCell ref="L222:M222"/>
    <mergeCell ref="N222:Q222"/>
    <mergeCell ref="F223:I223"/>
    <mergeCell ref="L223:M223"/>
    <mergeCell ref="N223:Q223"/>
    <mergeCell ref="F224:I224"/>
    <mergeCell ref="L224:M224"/>
    <mergeCell ref="N224:Q224"/>
    <mergeCell ref="F218:I218"/>
    <mergeCell ref="L218:M218"/>
    <mergeCell ref="N218:Q218"/>
    <mergeCell ref="F219:I219"/>
    <mergeCell ref="L219:M219"/>
    <mergeCell ref="N219:Q219"/>
    <mergeCell ref="N220:Q220"/>
    <mergeCell ref="F221:I221"/>
    <mergeCell ref="L221:M221"/>
    <mergeCell ref="N221:Q221"/>
    <mergeCell ref="F215:I215"/>
    <mergeCell ref="L215:M215"/>
    <mergeCell ref="N215:Q215"/>
    <mergeCell ref="F216:I216"/>
    <mergeCell ref="L216:M216"/>
    <mergeCell ref="N216:Q216"/>
    <mergeCell ref="F217:I217"/>
    <mergeCell ref="L217:M217"/>
    <mergeCell ref="N217:Q217"/>
    <mergeCell ref="F211:I211"/>
    <mergeCell ref="L211:M211"/>
    <mergeCell ref="N211:Q211"/>
    <mergeCell ref="N212:Q212"/>
    <mergeCell ref="F213:I213"/>
    <mergeCell ref="L213:M213"/>
    <mergeCell ref="N213:Q213"/>
    <mergeCell ref="F214:I214"/>
    <mergeCell ref="L214:M214"/>
    <mergeCell ref="N214:Q214"/>
    <mergeCell ref="F208:I208"/>
    <mergeCell ref="L208:M208"/>
    <mergeCell ref="N208:Q208"/>
    <mergeCell ref="F209:I209"/>
    <mergeCell ref="L209:M209"/>
    <mergeCell ref="N209:Q209"/>
    <mergeCell ref="F210:I210"/>
    <mergeCell ref="L210:M210"/>
    <mergeCell ref="N210:Q210"/>
    <mergeCell ref="F205:I205"/>
    <mergeCell ref="L205:M205"/>
    <mergeCell ref="N205:Q205"/>
    <mergeCell ref="F206:I206"/>
    <mergeCell ref="L206:M206"/>
    <mergeCell ref="N206:Q206"/>
    <mergeCell ref="F207:I207"/>
    <mergeCell ref="L207:M207"/>
    <mergeCell ref="N207:Q207"/>
    <mergeCell ref="F201:I201"/>
    <mergeCell ref="L201:M201"/>
    <mergeCell ref="N201:Q201"/>
    <mergeCell ref="F202:I202"/>
    <mergeCell ref="L202:M202"/>
    <mergeCell ref="N202:Q202"/>
    <mergeCell ref="N203:Q203"/>
    <mergeCell ref="F204:I204"/>
    <mergeCell ref="L204:M204"/>
    <mergeCell ref="N204:Q204"/>
    <mergeCell ref="F198:I198"/>
    <mergeCell ref="L198:M198"/>
    <mergeCell ref="N198:Q198"/>
    <mergeCell ref="F199:I199"/>
    <mergeCell ref="L199:M199"/>
    <mergeCell ref="N199:Q199"/>
    <mergeCell ref="F200:I200"/>
    <mergeCell ref="L200:M200"/>
    <mergeCell ref="N200:Q200"/>
    <mergeCell ref="F195:I195"/>
    <mergeCell ref="L195:M195"/>
    <mergeCell ref="N195:Q195"/>
    <mergeCell ref="F196:I196"/>
    <mergeCell ref="L196:M196"/>
    <mergeCell ref="N196:Q196"/>
    <mergeCell ref="F197:I197"/>
    <mergeCell ref="L197:M197"/>
    <mergeCell ref="N197:Q197"/>
    <mergeCell ref="F192:I192"/>
    <mergeCell ref="L192:M192"/>
    <mergeCell ref="N192:Q192"/>
    <mergeCell ref="F193:I193"/>
    <mergeCell ref="L193:M193"/>
    <mergeCell ref="N193:Q193"/>
    <mergeCell ref="F194:I194"/>
    <mergeCell ref="L194:M194"/>
    <mergeCell ref="N194:Q194"/>
    <mergeCell ref="F189:I189"/>
    <mergeCell ref="L189:M189"/>
    <mergeCell ref="N189:Q189"/>
    <mergeCell ref="F190:I190"/>
    <mergeCell ref="L190:M190"/>
    <mergeCell ref="N190:Q190"/>
    <mergeCell ref="F191:I191"/>
    <mergeCell ref="L191:M191"/>
    <mergeCell ref="N191:Q191"/>
    <mergeCell ref="N185:Q185"/>
    <mergeCell ref="F186:I186"/>
    <mergeCell ref="L186:M186"/>
    <mergeCell ref="N186:Q186"/>
    <mergeCell ref="F187:I187"/>
    <mergeCell ref="L187:M187"/>
    <mergeCell ref="N187:Q187"/>
    <mergeCell ref="F188:I188"/>
    <mergeCell ref="L188:M188"/>
    <mergeCell ref="N188:Q188"/>
    <mergeCell ref="N181:Q181"/>
    <mergeCell ref="F182:I182"/>
    <mergeCell ref="L182:M182"/>
    <mergeCell ref="N182:Q182"/>
    <mergeCell ref="F183:I183"/>
    <mergeCell ref="L183:M183"/>
    <mergeCell ref="N183:Q183"/>
    <mergeCell ref="F184:I184"/>
    <mergeCell ref="L184:M184"/>
    <mergeCell ref="N184:Q184"/>
    <mergeCell ref="F178:I178"/>
    <mergeCell ref="L178:M178"/>
    <mergeCell ref="N178:Q178"/>
    <mergeCell ref="F179:I179"/>
    <mergeCell ref="L179:M179"/>
    <mergeCell ref="N179:Q179"/>
    <mergeCell ref="F180:I180"/>
    <mergeCell ref="L180:M180"/>
    <mergeCell ref="N180:Q180"/>
    <mergeCell ref="F173:I173"/>
    <mergeCell ref="L173:M173"/>
    <mergeCell ref="N173:Q173"/>
    <mergeCell ref="N174:Q174"/>
    <mergeCell ref="F175:I175"/>
    <mergeCell ref="L175:M175"/>
    <mergeCell ref="N175:Q175"/>
    <mergeCell ref="N176:Q176"/>
    <mergeCell ref="N177:Q177"/>
    <mergeCell ref="F170:I170"/>
    <mergeCell ref="L170:M170"/>
    <mergeCell ref="N170:Q170"/>
    <mergeCell ref="F171:I171"/>
    <mergeCell ref="L171:M171"/>
    <mergeCell ref="N171:Q171"/>
    <mergeCell ref="F172:I172"/>
    <mergeCell ref="L172:M172"/>
    <mergeCell ref="N172:Q172"/>
    <mergeCell ref="F167:I167"/>
    <mergeCell ref="L167:M167"/>
    <mergeCell ref="N167:Q167"/>
    <mergeCell ref="F168:I168"/>
    <mergeCell ref="L168:M168"/>
    <mergeCell ref="N168:Q168"/>
    <mergeCell ref="F169:I169"/>
    <mergeCell ref="L169:M169"/>
    <mergeCell ref="N169:Q169"/>
    <mergeCell ref="F164:I164"/>
    <mergeCell ref="L164:M164"/>
    <mergeCell ref="N164:Q164"/>
    <mergeCell ref="F165:I165"/>
    <mergeCell ref="L165:M165"/>
    <mergeCell ref="N165:Q165"/>
    <mergeCell ref="F166:I166"/>
    <mergeCell ref="L166:M166"/>
    <mergeCell ref="N166:Q166"/>
    <mergeCell ref="F161:I161"/>
    <mergeCell ref="L161:M161"/>
    <mergeCell ref="N161:Q161"/>
    <mergeCell ref="F162:I162"/>
    <mergeCell ref="L162:M162"/>
    <mergeCell ref="N162:Q162"/>
    <mergeCell ref="F163:I163"/>
    <mergeCell ref="L163:M163"/>
    <mergeCell ref="N163:Q163"/>
    <mergeCell ref="F158:I158"/>
    <mergeCell ref="L158:M158"/>
    <mergeCell ref="N158:Q158"/>
    <mergeCell ref="F159:I159"/>
    <mergeCell ref="L159:M159"/>
    <mergeCell ref="N159:Q159"/>
    <mergeCell ref="F160:I160"/>
    <mergeCell ref="L160:M160"/>
    <mergeCell ref="N160:Q160"/>
    <mergeCell ref="F154:I154"/>
    <mergeCell ref="L154:M154"/>
    <mergeCell ref="N154:Q154"/>
    <mergeCell ref="N155:Q155"/>
    <mergeCell ref="F156:I156"/>
    <mergeCell ref="L156:M156"/>
    <mergeCell ref="N156:Q156"/>
    <mergeCell ref="F157:I157"/>
    <mergeCell ref="L157:M157"/>
    <mergeCell ref="N157:Q157"/>
    <mergeCell ref="F151:I151"/>
    <mergeCell ref="L151:M151"/>
    <mergeCell ref="N151:Q151"/>
    <mergeCell ref="F152:I152"/>
    <mergeCell ref="L152:M152"/>
    <mergeCell ref="N152:Q152"/>
    <mergeCell ref="F153:I153"/>
    <mergeCell ref="L153:M153"/>
    <mergeCell ref="N153:Q153"/>
    <mergeCell ref="F148:I148"/>
    <mergeCell ref="L148:M148"/>
    <mergeCell ref="N148:Q148"/>
    <mergeCell ref="F149:I149"/>
    <mergeCell ref="L149:M149"/>
    <mergeCell ref="N149:Q149"/>
    <mergeCell ref="F150:I150"/>
    <mergeCell ref="L150:M150"/>
    <mergeCell ref="N150:Q150"/>
    <mergeCell ref="F145:I145"/>
    <mergeCell ref="L145:M145"/>
    <mergeCell ref="N145:Q145"/>
    <mergeCell ref="F146:I146"/>
    <mergeCell ref="L146:M146"/>
    <mergeCell ref="N146:Q146"/>
    <mergeCell ref="F147:I147"/>
    <mergeCell ref="L147:M147"/>
    <mergeCell ref="N147:Q147"/>
    <mergeCell ref="N141:Q141"/>
    <mergeCell ref="F142:I142"/>
    <mergeCell ref="L142:M142"/>
    <mergeCell ref="N142:Q142"/>
    <mergeCell ref="F143:I143"/>
    <mergeCell ref="L143:M143"/>
    <mergeCell ref="N143:Q143"/>
    <mergeCell ref="F144:I144"/>
    <mergeCell ref="L144:M144"/>
    <mergeCell ref="N144:Q144"/>
    <mergeCell ref="F137:I137"/>
    <mergeCell ref="L137:M137"/>
    <mergeCell ref="N137:Q137"/>
    <mergeCell ref="F138:I138"/>
    <mergeCell ref="L138:M138"/>
    <mergeCell ref="N138:Q138"/>
    <mergeCell ref="N139:Q139"/>
    <mergeCell ref="F140:I140"/>
    <mergeCell ref="L140:M140"/>
    <mergeCell ref="N140:Q140"/>
    <mergeCell ref="F134:I134"/>
    <mergeCell ref="L134:M134"/>
    <mergeCell ref="N134:Q134"/>
    <mergeCell ref="F135:I135"/>
    <mergeCell ref="L135:M135"/>
    <mergeCell ref="N135:Q135"/>
    <mergeCell ref="F136:I136"/>
    <mergeCell ref="L136:M136"/>
    <mergeCell ref="N136:Q136"/>
    <mergeCell ref="N129:Q129"/>
    <mergeCell ref="N130:Q130"/>
    <mergeCell ref="F131:I131"/>
    <mergeCell ref="L131:M131"/>
    <mergeCell ref="N131:Q131"/>
    <mergeCell ref="F132:I132"/>
    <mergeCell ref="L132:M132"/>
    <mergeCell ref="N132:Q132"/>
    <mergeCell ref="F133:I133"/>
    <mergeCell ref="L133:M133"/>
    <mergeCell ref="N133:Q133"/>
    <mergeCell ref="F119:P119"/>
    <mergeCell ref="F120:P120"/>
    <mergeCell ref="M122:P122"/>
    <mergeCell ref="M124:Q124"/>
    <mergeCell ref="M125:Q125"/>
    <mergeCell ref="F127:I127"/>
    <mergeCell ref="L127:M127"/>
    <mergeCell ref="N127:Q127"/>
    <mergeCell ref="N128:Q128"/>
    <mergeCell ref="D106:H106"/>
    <mergeCell ref="N106:Q106"/>
    <mergeCell ref="D107:H107"/>
    <mergeCell ref="N107:Q107"/>
    <mergeCell ref="D108:H108"/>
    <mergeCell ref="N108:Q108"/>
    <mergeCell ref="N109:Q109"/>
    <mergeCell ref="L111:Q111"/>
    <mergeCell ref="C117:Q117"/>
    <mergeCell ref="N97:Q97"/>
    <mergeCell ref="N98:Q98"/>
    <mergeCell ref="N99:Q99"/>
    <mergeCell ref="N100:Q100"/>
    <mergeCell ref="N101:Q101"/>
    <mergeCell ref="N103:Q103"/>
    <mergeCell ref="D104:H104"/>
    <mergeCell ref="N104:Q104"/>
    <mergeCell ref="D105:H105"/>
    <mergeCell ref="N105:Q105"/>
    <mergeCell ref="N88:Q88"/>
    <mergeCell ref="N89:Q89"/>
    <mergeCell ref="N90:Q90"/>
    <mergeCell ref="N91:Q91"/>
    <mergeCell ref="N92:Q92"/>
    <mergeCell ref="N93:Q93"/>
    <mergeCell ref="N94:Q94"/>
    <mergeCell ref="N95:Q95"/>
    <mergeCell ref="N96:Q96"/>
    <mergeCell ref="C79:G79"/>
    <mergeCell ref="N79:Q79"/>
    <mergeCell ref="N81:Q81"/>
    <mergeCell ref="N82:Q82"/>
    <mergeCell ref="N83:Q83"/>
    <mergeCell ref="N84:Q84"/>
    <mergeCell ref="N85:Q85"/>
    <mergeCell ref="N86:Q86"/>
    <mergeCell ref="N87:Q87"/>
    <mergeCell ref="H36:J36"/>
    <mergeCell ref="M36:P36"/>
    <mergeCell ref="L38:P38"/>
    <mergeCell ref="C69:Q69"/>
    <mergeCell ref="F71:P71"/>
    <mergeCell ref="F72:P72"/>
    <mergeCell ref="M74:P74"/>
    <mergeCell ref="M76:Q76"/>
    <mergeCell ref="M77:Q7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H1:K1"/>
    <mergeCell ref="C2:Q2"/>
    <mergeCell ref="S2:AC2"/>
    <mergeCell ref="C4:Q4"/>
    <mergeCell ref="F6:P6"/>
    <mergeCell ref="F7:P7"/>
    <mergeCell ref="O9:P9"/>
    <mergeCell ref="O11:P11"/>
    <mergeCell ref="O12:P12"/>
  </mergeCells>
  <dataValidations count="2">
    <dataValidation type="list" allowBlank="1" showInputMessage="1" showErrorMessage="1" error="Povolené sú hodnoty K, M." sqref="D241:D246">
      <formula1>"K,M"</formula1>
      <formula2>0</formula2>
    </dataValidation>
    <dataValidation type="list" allowBlank="1" showInputMessage="1" showErrorMessage="1" error="Povolené sú hodnoty základná, znížená, nulová." sqref="U241:U246">
      <formula1>"základná,znížená,nulová"</formula1>
      <formula2>0</formula2>
    </dataValidation>
  </dataValidations>
  <hyperlinks>
    <hyperlink ref="F1" location="C2" display="1) Krycí list rozpočtu"/>
    <hyperlink ref="H1" location="C86" display="2) Rekapitulácia rozpočtu"/>
    <hyperlink ref="L1" location="C134" display="3) Rozpočet"/>
    <hyperlink ref="S1" location="'Rekapitulácia stavby'!C2" display="Rekapitulácia stavby"/>
  </hyperlinks>
  <pageMargins left="0.58333333333333304" right="0.58333333333333304" top="0.5" bottom="0.46666666666666701" header="0.51180555555555496" footer="0"/>
  <pageSetup paperSize="9" firstPageNumber="0" fitToHeight="100" orientation="portrait" horizontalDpi="300" verticalDpi="300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52"/>
  <sheetViews>
    <sheetView showGridLines="0" zoomScaleNormal="100" workbookViewId="0">
      <pane ySplit="1" topLeftCell="A97" activePane="bottomLeft" state="frozen"/>
      <selection pane="bottomLeft" activeCell="H11" sqref="H11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32" max="43" width="8.5" customWidth="1"/>
    <col min="44" max="65" width="9.33203125" hidden="1" customWidth="1"/>
    <col min="66" max="1025" width="8.5" customWidth="1"/>
  </cols>
  <sheetData>
    <row r="1" spans="1:66" ht="21.95" customHeight="1" x14ac:dyDescent="0.3">
      <c r="A1" s="123"/>
      <c r="B1" s="16"/>
      <c r="C1" s="16"/>
      <c r="D1" s="17" t="s">
        <v>1</v>
      </c>
      <c r="E1" s="16"/>
      <c r="F1" s="18" t="s">
        <v>98</v>
      </c>
      <c r="G1" s="18"/>
      <c r="H1" s="204" t="s">
        <v>99</v>
      </c>
      <c r="I1" s="204"/>
      <c r="J1" s="204"/>
      <c r="K1" s="204"/>
      <c r="L1" s="18" t="s">
        <v>100</v>
      </c>
      <c r="M1" s="16"/>
      <c r="N1" s="16"/>
      <c r="O1" s="17" t="s">
        <v>101</v>
      </c>
      <c r="P1" s="16"/>
      <c r="Q1" s="16"/>
      <c r="R1" s="16"/>
      <c r="S1" s="18" t="s">
        <v>102</v>
      </c>
      <c r="T1" s="18"/>
      <c r="U1" s="123"/>
      <c r="V1" s="123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</row>
    <row r="2" spans="1:66" ht="36.950000000000003" customHeight="1" x14ac:dyDescent="0.3">
      <c r="C2" s="14" t="s">
        <v>6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S2" s="13" t="s">
        <v>7</v>
      </c>
      <c r="T2" s="13"/>
      <c r="U2" s="13"/>
      <c r="V2" s="13"/>
      <c r="W2" s="13"/>
      <c r="X2" s="13"/>
      <c r="Y2" s="13"/>
      <c r="Z2" s="13"/>
      <c r="AA2" s="13"/>
      <c r="AB2" s="13"/>
      <c r="AC2" s="13"/>
      <c r="AT2" s="22" t="s">
        <v>85</v>
      </c>
    </row>
    <row r="3" spans="1:66" ht="6.95" customHeight="1" x14ac:dyDescent="0.3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  <c r="AT3" s="22" t="s">
        <v>76</v>
      </c>
    </row>
    <row r="4" spans="1:66" ht="36.950000000000003" customHeight="1" x14ac:dyDescent="0.3">
      <c r="B4" s="26"/>
      <c r="C4" s="12" t="s">
        <v>103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27"/>
      <c r="T4" s="28" t="s">
        <v>11</v>
      </c>
      <c r="AT4" s="22" t="s">
        <v>5</v>
      </c>
    </row>
    <row r="5" spans="1:66" ht="6.95" customHeight="1" x14ac:dyDescent="0.3">
      <c r="B5" s="26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27"/>
    </row>
    <row r="6" spans="1:66" ht="25.5" customHeight="1" x14ac:dyDescent="0.3">
      <c r="B6" s="26"/>
      <c r="C6" s="30"/>
      <c r="D6" s="34" t="s">
        <v>17</v>
      </c>
      <c r="E6" s="30"/>
      <c r="F6" s="205" t="str">
        <f>'Rekapitulácia stavby'!K6</f>
        <v>Obnova objektu kultúrneho domu - Obec Veľká Hradná</v>
      </c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30"/>
      <c r="R6" s="27"/>
    </row>
    <row r="7" spans="1:66" s="39" customFormat="1" ht="32.85" customHeight="1" x14ac:dyDescent="0.3">
      <c r="B7" s="40"/>
      <c r="C7" s="41"/>
      <c r="D7" s="33" t="s">
        <v>104</v>
      </c>
      <c r="E7" s="41"/>
      <c r="F7" s="9" t="s">
        <v>672</v>
      </c>
      <c r="G7" s="9"/>
      <c r="H7" s="9"/>
      <c r="I7" s="9"/>
      <c r="J7" s="9"/>
      <c r="K7" s="9"/>
      <c r="L7" s="9"/>
      <c r="M7" s="9"/>
      <c r="N7" s="9"/>
      <c r="O7" s="9"/>
      <c r="P7" s="9"/>
      <c r="Q7" s="41"/>
      <c r="R7" s="42"/>
    </row>
    <row r="8" spans="1:66" s="39" customFormat="1" ht="14.45" customHeight="1" x14ac:dyDescent="0.3">
      <c r="B8" s="40"/>
      <c r="C8" s="41"/>
      <c r="D8" s="34" t="s">
        <v>19</v>
      </c>
      <c r="E8" s="41"/>
      <c r="F8" s="32"/>
      <c r="G8" s="41"/>
      <c r="H8" s="41"/>
      <c r="I8" s="41"/>
      <c r="J8" s="41"/>
      <c r="K8" s="41"/>
      <c r="L8" s="41"/>
      <c r="M8" s="34" t="s">
        <v>20</v>
      </c>
      <c r="N8" s="41"/>
      <c r="O8" s="32"/>
      <c r="P8" s="41"/>
      <c r="Q8" s="41"/>
      <c r="R8" s="42"/>
    </row>
    <row r="9" spans="1:66" s="39" customFormat="1" ht="14.45" customHeight="1" x14ac:dyDescent="0.3">
      <c r="B9" s="40"/>
      <c r="C9" s="41"/>
      <c r="D9" s="34" t="s">
        <v>21</v>
      </c>
      <c r="E9" s="41"/>
      <c r="F9" s="32" t="s">
        <v>22</v>
      </c>
      <c r="G9" s="41"/>
      <c r="H9" s="41"/>
      <c r="I9" s="41"/>
      <c r="J9" s="41"/>
      <c r="K9" s="41"/>
      <c r="L9" s="41"/>
      <c r="M9" s="34" t="s">
        <v>23</v>
      </c>
      <c r="N9" s="41"/>
      <c r="O9" s="206" t="str">
        <f>'Rekapitulácia stavby'!AN8</f>
        <v>2.10.2017</v>
      </c>
      <c r="P9" s="206"/>
      <c r="Q9" s="41"/>
      <c r="R9" s="42"/>
    </row>
    <row r="10" spans="1:66" s="39" customFormat="1" ht="10.9" customHeight="1" x14ac:dyDescent="0.3">
      <c r="B10" s="40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2"/>
    </row>
    <row r="11" spans="1:66" s="39" customFormat="1" ht="14.45" customHeight="1" x14ac:dyDescent="0.3">
      <c r="B11" s="40"/>
      <c r="C11" s="41"/>
      <c r="D11" s="34" t="s">
        <v>25</v>
      </c>
      <c r="E11" s="41"/>
      <c r="F11" s="41"/>
      <c r="G11" s="41"/>
      <c r="H11" s="41"/>
      <c r="I11" s="41"/>
      <c r="J11" s="41"/>
      <c r="K11" s="41"/>
      <c r="L11" s="41"/>
      <c r="M11" s="34" t="s">
        <v>26</v>
      </c>
      <c r="N11" s="41"/>
      <c r="O11" s="11"/>
      <c r="P11" s="11"/>
      <c r="Q11" s="41"/>
      <c r="R11" s="42"/>
    </row>
    <row r="12" spans="1:66" s="39" customFormat="1" ht="18" customHeight="1" x14ac:dyDescent="0.3">
      <c r="B12" s="40"/>
      <c r="C12" s="41"/>
      <c r="D12" s="41"/>
      <c r="E12" s="32" t="s">
        <v>27</v>
      </c>
      <c r="F12" s="41"/>
      <c r="G12" s="41"/>
      <c r="H12" s="41"/>
      <c r="I12" s="41"/>
      <c r="J12" s="41"/>
      <c r="K12" s="41"/>
      <c r="L12" s="41"/>
      <c r="M12" s="34" t="s">
        <v>28</v>
      </c>
      <c r="N12" s="41"/>
      <c r="O12" s="11"/>
      <c r="P12" s="11"/>
      <c r="Q12" s="41"/>
      <c r="R12" s="42"/>
    </row>
    <row r="13" spans="1:66" s="39" customFormat="1" ht="6.95" customHeight="1" x14ac:dyDescent="0.3">
      <c r="B13" s="40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2"/>
    </row>
    <row r="14" spans="1:66" s="39" customFormat="1" ht="14.45" customHeight="1" x14ac:dyDescent="0.3">
      <c r="B14" s="40"/>
      <c r="C14" s="41"/>
      <c r="D14" s="34" t="s">
        <v>29</v>
      </c>
      <c r="E14" s="41"/>
      <c r="F14" s="41"/>
      <c r="G14" s="41"/>
      <c r="H14" s="41"/>
      <c r="I14" s="41"/>
      <c r="J14" s="41"/>
      <c r="K14" s="41"/>
      <c r="L14" s="41"/>
      <c r="M14" s="34" t="s">
        <v>26</v>
      </c>
      <c r="N14" s="41"/>
      <c r="O14" s="207" t="str">
        <f>IF('Rekapitulácia stavby'!AN13="","",'Rekapitulácia stavby'!AN13)</f>
        <v>Vyplň údaj</v>
      </c>
      <c r="P14" s="207"/>
      <c r="Q14" s="41"/>
      <c r="R14" s="42"/>
    </row>
    <row r="15" spans="1:66" s="39" customFormat="1" ht="18" customHeight="1" x14ac:dyDescent="0.3">
      <c r="B15" s="40"/>
      <c r="C15" s="41"/>
      <c r="D15" s="41"/>
      <c r="E15" s="207" t="str">
        <f>IF('Rekapitulácia stavby'!E14="","",'Rekapitulácia stavby'!E14)</f>
        <v>Vyplň údaj</v>
      </c>
      <c r="F15" s="207"/>
      <c r="G15" s="207"/>
      <c r="H15" s="207"/>
      <c r="I15" s="207"/>
      <c r="J15" s="207"/>
      <c r="K15" s="207"/>
      <c r="L15" s="207"/>
      <c r="M15" s="34" t="s">
        <v>28</v>
      </c>
      <c r="N15" s="41"/>
      <c r="O15" s="207" t="str">
        <f>IF('Rekapitulácia stavby'!AN14="","",'Rekapitulácia stavby'!AN14)</f>
        <v>Vyplň údaj</v>
      </c>
      <c r="P15" s="207"/>
      <c r="Q15" s="41"/>
      <c r="R15" s="42"/>
    </row>
    <row r="16" spans="1:66" s="39" customFormat="1" ht="6.95" customHeight="1" x14ac:dyDescent="0.3">
      <c r="B16" s="40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2"/>
    </row>
    <row r="17" spans="2:18" s="39" customFormat="1" ht="14.45" customHeight="1" x14ac:dyDescent="0.3">
      <c r="B17" s="40"/>
      <c r="C17" s="41"/>
      <c r="D17" s="34" t="s">
        <v>31</v>
      </c>
      <c r="E17" s="41"/>
      <c r="F17" s="41"/>
      <c r="G17" s="41"/>
      <c r="H17" s="41"/>
      <c r="I17" s="41"/>
      <c r="J17" s="41"/>
      <c r="K17" s="41"/>
      <c r="L17" s="41"/>
      <c r="M17" s="34" t="s">
        <v>26</v>
      </c>
      <c r="N17" s="41"/>
      <c r="O17" s="11"/>
      <c r="P17" s="11"/>
      <c r="Q17" s="41"/>
      <c r="R17" s="42"/>
    </row>
    <row r="18" spans="2:18" s="39" customFormat="1" ht="18" customHeight="1" x14ac:dyDescent="0.3">
      <c r="B18" s="40"/>
      <c r="C18" s="41"/>
      <c r="D18" s="41"/>
      <c r="E18" s="32" t="s">
        <v>32</v>
      </c>
      <c r="F18" s="41"/>
      <c r="G18" s="41"/>
      <c r="H18" s="41"/>
      <c r="I18" s="41"/>
      <c r="J18" s="41"/>
      <c r="K18" s="41"/>
      <c r="L18" s="41"/>
      <c r="M18" s="34" t="s">
        <v>28</v>
      </c>
      <c r="N18" s="41"/>
      <c r="O18" s="11"/>
      <c r="P18" s="11"/>
      <c r="Q18" s="41"/>
      <c r="R18" s="42"/>
    </row>
    <row r="19" spans="2:18" s="39" customFormat="1" ht="6.95" customHeight="1" x14ac:dyDescent="0.3">
      <c r="B19" s="40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2"/>
    </row>
    <row r="20" spans="2:18" s="39" customFormat="1" ht="14.45" customHeight="1" x14ac:dyDescent="0.3">
      <c r="B20" s="40"/>
      <c r="C20" s="41"/>
      <c r="D20" s="34" t="s">
        <v>34</v>
      </c>
      <c r="E20" s="41"/>
      <c r="F20" s="41"/>
      <c r="G20" s="41"/>
      <c r="H20" s="41"/>
      <c r="I20" s="41"/>
      <c r="J20" s="41"/>
      <c r="K20" s="41"/>
      <c r="L20" s="41"/>
      <c r="M20" s="34" t="s">
        <v>26</v>
      </c>
      <c r="N20" s="41"/>
      <c r="O20" s="11" t="str">
        <f>IF('Rekapitulácia stavby'!AN19="","",'Rekapitulácia stavby'!AN19)</f>
        <v/>
      </c>
      <c r="P20" s="11"/>
      <c r="Q20" s="41"/>
      <c r="R20" s="42"/>
    </row>
    <row r="21" spans="2:18" s="39" customFormat="1" ht="18" customHeight="1" x14ac:dyDescent="0.3">
      <c r="B21" s="40"/>
      <c r="C21" s="41"/>
      <c r="D21" s="41"/>
      <c r="E21" s="32" t="str">
        <f>IF('Rekapitulácia stavby'!E20="","",'Rekapitulácia stavby'!E20)</f>
        <v xml:space="preserve"> </v>
      </c>
      <c r="F21" s="41"/>
      <c r="G21" s="41"/>
      <c r="H21" s="41"/>
      <c r="I21" s="41"/>
      <c r="J21" s="41"/>
      <c r="K21" s="41"/>
      <c r="L21" s="41"/>
      <c r="M21" s="34" t="s">
        <v>28</v>
      </c>
      <c r="N21" s="41"/>
      <c r="O21" s="11" t="str">
        <f>IF('Rekapitulácia stavby'!AN20="","",'Rekapitulácia stavby'!AN20)</f>
        <v/>
      </c>
      <c r="P21" s="11"/>
      <c r="Q21" s="41"/>
      <c r="R21" s="42"/>
    </row>
    <row r="22" spans="2:18" s="39" customFormat="1" ht="6.95" customHeight="1" x14ac:dyDescent="0.3">
      <c r="B22" s="40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2"/>
    </row>
    <row r="23" spans="2:18" s="39" customFormat="1" ht="14.45" customHeight="1" x14ac:dyDescent="0.3">
      <c r="B23" s="40"/>
      <c r="C23" s="41"/>
      <c r="D23" s="34" t="s">
        <v>36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2"/>
    </row>
    <row r="24" spans="2:18" s="39" customFormat="1" ht="16.5" customHeight="1" x14ac:dyDescent="0.3">
      <c r="B24" s="40"/>
      <c r="C24" s="41"/>
      <c r="D24" s="41"/>
      <c r="E24" s="7"/>
      <c r="F24" s="7"/>
      <c r="G24" s="7"/>
      <c r="H24" s="7"/>
      <c r="I24" s="7"/>
      <c r="J24" s="7"/>
      <c r="K24" s="7"/>
      <c r="L24" s="7"/>
      <c r="M24" s="41"/>
      <c r="N24" s="41"/>
      <c r="O24" s="41"/>
      <c r="P24" s="41"/>
      <c r="Q24" s="41"/>
      <c r="R24" s="42"/>
    </row>
    <row r="25" spans="2:18" s="39" customFormat="1" ht="6.95" customHeight="1" x14ac:dyDescent="0.3"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2"/>
    </row>
    <row r="26" spans="2:18" s="39" customFormat="1" ht="6.95" customHeight="1" x14ac:dyDescent="0.3">
      <c r="B26" s="40"/>
      <c r="C26" s="41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41"/>
      <c r="R26" s="42"/>
    </row>
    <row r="27" spans="2:18" s="39" customFormat="1" ht="14.45" customHeight="1" x14ac:dyDescent="0.3">
      <c r="B27" s="40"/>
      <c r="C27" s="41"/>
      <c r="D27" s="124" t="s">
        <v>105</v>
      </c>
      <c r="E27" s="41"/>
      <c r="F27" s="41"/>
      <c r="G27" s="41"/>
      <c r="H27" s="41"/>
      <c r="I27" s="41"/>
      <c r="J27" s="41"/>
      <c r="K27" s="41"/>
      <c r="L27" s="41"/>
      <c r="M27" s="6">
        <f>N81</f>
        <v>0</v>
      </c>
      <c r="N27" s="6"/>
      <c r="O27" s="6"/>
      <c r="P27" s="6"/>
      <c r="Q27" s="41"/>
      <c r="R27" s="42"/>
    </row>
    <row r="28" spans="2:18" s="39" customFormat="1" ht="14.45" customHeight="1" x14ac:dyDescent="0.3">
      <c r="B28" s="40"/>
      <c r="C28" s="41"/>
      <c r="D28" s="38" t="s">
        <v>92</v>
      </c>
      <c r="E28" s="41"/>
      <c r="F28" s="41"/>
      <c r="G28" s="41"/>
      <c r="H28" s="41"/>
      <c r="I28" s="41"/>
      <c r="J28" s="41"/>
      <c r="K28" s="41"/>
      <c r="L28" s="41"/>
      <c r="M28" s="6">
        <f>N90</f>
        <v>0</v>
      </c>
      <c r="N28" s="6"/>
      <c r="O28" s="6"/>
      <c r="P28" s="6"/>
      <c r="Q28" s="41"/>
      <c r="R28" s="42"/>
    </row>
    <row r="29" spans="2:18" s="39" customFormat="1" ht="6.95" customHeight="1" x14ac:dyDescent="0.3">
      <c r="B29" s="40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2"/>
    </row>
    <row r="30" spans="2:18" s="39" customFormat="1" ht="25.5" customHeight="1" x14ac:dyDescent="0.3">
      <c r="B30" s="40"/>
      <c r="C30" s="41"/>
      <c r="D30" s="125" t="s">
        <v>39</v>
      </c>
      <c r="E30" s="41"/>
      <c r="F30" s="41"/>
      <c r="G30" s="41"/>
      <c r="H30" s="41"/>
      <c r="I30" s="41"/>
      <c r="J30" s="41"/>
      <c r="K30" s="41"/>
      <c r="L30" s="41"/>
      <c r="M30" s="208">
        <f>ROUND(M27+M28,2)</f>
        <v>0</v>
      </c>
      <c r="N30" s="208"/>
      <c r="O30" s="208"/>
      <c r="P30" s="208"/>
      <c r="Q30" s="41"/>
      <c r="R30" s="42"/>
    </row>
    <row r="31" spans="2:18" s="39" customFormat="1" ht="6.95" customHeight="1" x14ac:dyDescent="0.3">
      <c r="B31" s="40"/>
      <c r="C31" s="41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41"/>
      <c r="R31" s="42"/>
    </row>
    <row r="32" spans="2:18" s="39" customFormat="1" ht="14.45" customHeight="1" x14ac:dyDescent="0.3">
      <c r="B32" s="40"/>
      <c r="C32" s="41"/>
      <c r="D32" s="48" t="s">
        <v>40</v>
      </c>
      <c r="E32" s="48" t="s">
        <v>41</v>
      </c>
      <c r="F32" s="49">
        <v>0.2</v>
      </c>
      <c r="G32" s="126" t="s">
        <v>42</v>
      </c>
      <c r="H32" s="209">
        <f>ROUND((((SUM(BE90:BE97)+SUM(BE115:BE145))+SUM(BE147:BE151))),2)</f>
        <v>0</v>
      </c>
      <c r="I32" s="209"/>
      <c r="J32" s="209"/>
      <c r="K32" s="41"/>
      <c r="L32" s="41"/>
      <c r="M32" s="209">
        <f>ROUND(((ROUND((SUM(BE90:BE97)+SUM(BE115:BE145)), 2)*F32)+SUM(BE147:BE151)*F32),2)</f>
        <v>0</v>
      </c>
      <c r="N32" s="209"/>
      <c r="O32" s="209"/>
      <c r="P32" s="209"/>
      <c r="Q32" s="41"/>
      <c r="R32" s="42"/>
    </row>
    <row r="33" spans="2:18" s="39" customFormat="1" ht="14.45" customHeight="1" x14ac:dyDescent="0.3">
      <c r="B33" s="40"/>
      <c r="C33" s="41"/>
      <c r="D33" s="41"/>
      <c r="E33" s="48" t="s">
        <v>43</v>
      </c>
      <c r="F33" s="49">
        <v>0.2</v>
      </c>
      <c r="G33" s="126" t="s">
        <v>42</v>
      </c>
      <c r="H33" s="209">
        <f>ROUND((((SUM(BF90:BF97)+SUM(BF115:BF145))+SUM(BF147:BF151))),2)</f>
        <v>0</v>
      </c>
      <c r="I33" s="209"/>
      <c r="J33" s="209"/>
      <c r="K33" s="41"/>
      <c r="L33" s="41"/>
      <c r="M33" s="209">
        <f>ROUND(((ROUND((SUM(BF90:BF97)+SUM(BF115:BF145)), 2)*F33)+SUM(BF147:BF151)*F33),2)</f>
        <v>0</v>
      </c>
      <c r="N33" s="209"/>
      <c r="O33" s="209"/>
      <c r="P33" s="209"/>
      <c r="Q33" s="41"/>
      <c r="R33" s="42"/>
    </row>
    <row r="34" spans="2:18" s="39" customFormat="1" ht="14.45" hidden="1" customHeight="1" x14ac:dyDescent="0.3">
      <c r="B34" s="40"/>
      <c r="C34" s="41"/>
      <c r="D34" s="41"/>
      <c r="E34" s="48" t="s">
        <v>44</v>
      </c>
      <c r="F34" s="49">
        <v>0.2</v>
      </c>
      <c r="G34" s="126" t="s">
        <v>42</v>
      </c>
      <c r="H34" s="209">
        <f>ROUND((((SUM(BG90:BG97)+SUM(BG115:BG145))+SUM(BG147:BG151))),2)</f>
        <v>0</v>
      </c>
      <c r="I34" s="209"/>
      <c r="J34" s="209"/>
      <c r="K34" s="41"/>
      <c r="L34" s="41"/>
      <c r="M34" s="209">
        <v>0</v>
      </c>
      <c r="N34" s="209"/>
      <c r="O34" s="209"/>
      <c r="P34" s="209"/>
      <c r="Q34" s="41"/>
      <c r="R34" s="42"/>
    </row>
    <row r="35" spans="2:18" s="39" customFormat="1" ht="14.45" hidden="1" customHeight="1" x14ac:dyDescent="0.3">
      <c r="B35" s="40"/>
      <c r="C35" s="41"/>
      <c r="D35" s="41"/>
      <c r="E35" s="48" t="s">
        <v>45</v>
      </c>
      <c r="F35" s="49">
        <v>0.2</v>
      </c>
      <c r="G35" s="126" t="s">
        <v>42</v>
      </c>
      <c r="H35" s="209">
        <f>ROUND((((SUM(BH90:BH97)+SUM(BH115:BH145))+SUM(BH147:BH151))),2)</f>
        <v>0</v>
      </c>
      <c r="I35" s="209"/>
      <c r="J35" s="209"/>
      <c r="K35" s="41"/>
      <c r="L35" s="41"/>
      <c r="M35" s="209">
        <v>0</v>
      </c>
      <c r="N35" s="209"/>
      <c r="O35" s="209"/>
      <c r="P35" s="209"/>
      <c r="Q35" s="41"/>
      <c r="R35" s="42"/>
    </row>
    <row r="36" spans="2:18" s="39" customFormat="1" ht="14.45" hidden="1" customHeight="1" x14ac:dyDescent="0.3">
      <c r="B36" s="40"/>
      <c r="C36" s="41"/>
      <c r="D36" s="41"/>
      <c r="E36" s="48" t="s">
        <v>46</v>
      </c>
      <c r="F36" s="49">
        <v>0</v>
      </c>
      <c r="G36" s="126" t="s">
        <v>42</v>
      </c>
      <c r="H36" s="209">
        <f>ROUND((((SUM(BI90:BI97)+SUM(BI115:BI145))+SUM(BI147:BI151))),2)</f>
        <v>0</v>
      </c>
      <c r="I36" s="209"/>
      <c r="J36" s="209"/>
      <c r="K36" s="41"/>
      <c r="L36" s="41"/>
      <c r="M36" s="209">
        <v>0</v>
      </c>
      <c r="N36" s="209"/>
      <c r="O36" s="209"/>
      <c r="P36" s="209"/>
      <c r="Q36" s="41"/>
      <c r="R36" s="42"/>
    </row>
    <row r="37" spans="2:18" s="39" customFormat="1" ht="6.95" customHeight="1" x14ac:dyDescent="0.3"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2"/>
    </row>
    <row r="38" spans="2:18" s="39" customFormat="1" ht="25.5" customHeight="1" x14ac:dyDescent="0.3">
      <c r="B38" s="40"/>
      <c r="C38" s="122"/>
      <c r="D38" s="127" t="s">
        <v>47</v>
      </c>
      <c r="E38" s="83"/>
      <c r="F38" s="83"/>
      <c r="G38" s="128" t="s">
        <v>48</v>
      </c>
      <c r="H38" s="129" t="s">
        <v>49</v>
      </c>
      <c r="I38" s="83"/>
      <c r="J38" s="83"/>
      <c r="K38" s="83"/>
      <c r="L38" s="210">
        <f>SUM(M30:M36)</f>
        <v>0</v>
      </c>
      <c r="M38" s="210"/>
      <c r="N38" s="210"/>
      <c r="O38" s="210"/>
      <c r="P38" s="210"/>
      <c r="Q38" s="122"/>
      <c r="R38" s="42"/>
    </row>
    <row r="39" spans="2:18" s="39" customFormat="1" ht="14.45" customHeight="1" x14ac:dyDescent="0.3">
      <c r="B39" s="40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2"/>
    </row>
    <row r="40" spans="2:18" s="39" customFormat="1" ht="14.45" customHeight="1" x14ac:dyDescent="0.3">
      <c r="B40" s="40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2"/>
    </row>
    <row r="41" spans="2:18" x14ac:dyDescent="0.3">
      <c r="B41" s="26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27"/>
    </row>
    <row r="42" spans="2:18" x14ac:dyDescent="0.3">
      <c r="B42" s="26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27"/>
    </row>
    <row r="43" spans="2:18" s="39" customFormat="1" ht="15" x14ac:dyDescent="0.3">
      <c r="B43" s="40"/>
      <c r="C43" s="41"/>
      <c r="D43" s="56" t="s">
        <v>50</v>
      </c>
      <c r="E43" s="57"/>
      <c r="F43" s="57"/>
      <c r="G43" s="57"/>
      <c r="H43" s="58"/>
      <c r="I43" s="41"/>
      <c r="J43" s="56" t="s">
        <v>51</v>
      </c>
      <c r="K43" s="57"/>
      <c r="L43" s="57"/>
      <c r="M43" s="57"/>
      <c r="N43" s="57"/>
      <c r="O43" s="57"/>
      <c r="P43" s="58"/>
      <c r="Q43" s="41"/>
      <c r="R43" s="42"/>
    </row>
    <row r="44" spans="2:18" x14ac:dyDescent="0.3">
      <c r="B44" s="26"/>
      <c r="C44" s="30"/>
      <c r="D44" s="59"/>
      <c r="E44" s="30"/>
      <c r="F44" s="30"/>
      <c r="G44" s="30"/>
      <c r="H44" s="60"/>
      <c r="I44" s="30"/>
      <c r="J44" s="59"/>
      <c r="K44" s="30"/>
      <c r="L44" s="30"/>
      <c r="M44" s="30"/>
      <c r="N44" s="30"/>
      <c r="O44" s="30"/>
      <c r="P44" s="60"/>
      <c r="Q44" s="30"/>
      <c r="R44" s="27"/>
    </row>
    <row r="45" spans="2:18" x14ac:dyDescent="0.3">
      <c r="B45" s="26"/>
      <c r="C45" s="30"/>
      <c r="D45" s="59"/>
      <c r="E45" s="30"/>
      <c r="F45" s="30"/>
      <c r="G45" s="30"/>
      <c r="H45" s="60"/>
      <c r="I45" s="30"/>
      <c r="J45" s="59"/>
      <c r="K45" s="30"/>
      <c r="L45" s="30"/>
      <c r="M45" s="30"/>
      <c r="N45" s="30"/>
      <c r="O45" s="30"/>
      <c r="P45" s="60"/>
      <c r="Q45" s="30"/>
      <c r="R45" s="27"/>
    </row>
    <row r="46" spans="2:18" x14ac:dyDescent="0.3">
      <c r="B46" s="26"/>
      <c r="C46" s="30"/>
      <c r="D46" s="59"/>
      <c r="E46" s="30"/>
      <c r="F46" s="30"/>
      <c r="G46" s="30"/>
      <c r="H46" s="60"/>
      <c r="I46" s="30"/>
      <c r="J46" s="59"/>
      <c r="K46" s="30"/>
      <c r="L46" s="30"/>
      <c r="M46" s="30"/>
      <c r="N46" s="30"/>
      <c r="O46" s="30"/>
      <c r="P46" s="60"/>
      <c r="Q46" s="30"/>
      <c r="R46" s="27"/>
    </row>
    <row r="47" spans="2:18" x14ac:dyDescent="0.3">
      <c r="B47" s="26"/>
      <c r="C47" s="30"/>
      <c r="D47" s="59"/>
      <c r="E47" s="30"/>
      <c r="F47" s="30"/>
      <c r="G47" s="30"/>
      <c r="H47" s="60"/>
      <c r="I47" s="30"/>
      <c r="J47" s="59"/>
      <c r="K47" s="30"/>
      <c r="L47" s="30"/>
      <c r="M47" s="30"/>
      <c r="N47" s="30"/>
      <c r="O47" s="30"/>
      <c r="P47" s="60"/>
      <c r="Q47" s="30"/>
      <c r="R47" s="27"/>
    </row>
    <row r="48" spans="2:18" x14ac:dyDescent="0.3">
      <c r="B48" s="26"/>
      <c r="C48" s="30"/>
      <c r="D48" s="59"/>
      <c r="E48" s="30"/>
      <c r="F48" s="30"/>
      <c r="G48" s="30"/>
      <c r="H48" s="60"/>
      <c r="I48" s="30"/>
      <c r="J48" s="59"/>
      <c r="K48" s="30"/>
      <c r="L48" s="30"/>
      <c r="M48" s="30"/>
      <c r="N48" s="30"/>
      <c r="O48" s="30"/>
      <c r="P48" s="60"/>
      <c r="Q48" s="30"/>
      <c r="R48" s="27"/>
    </row>
    <row r="49" spans="2:18" x14ac:dyDescent="0.3">
      <c r="B49" s="26"/>
      <c r="C49" s="30"/>
      <c r="D49" s="59"/>
      <c r="E49" s="30"/>
      <c r="F49" s="30"/>
      <c r="G49" s="30"/>
      <c r="H49" s="60"/>
      <c r="I49" s="30"/>
      <c r="J49" s="59"/>
      <c r="K49" s="30"/>
      <c r="L49" s="30"/>
      <c r="M49" s="30"/>
      <c r="N49" s="30"/>
      <c r="O49" s="30"/>
      <c r="P49" s="60"/>
      <c r="Q49" s="30"/>
      <c r="R49" s="27"/>
    </row>
    <row r="50" spans="2:18" x14ac:dyDescent="0.3">
      <c r="B50" s="26"/>
      <c r="C50" s="30"/>
      <c r="D50" s="59"/>
      <c r="E50" s="30"/>
      <c r="F50" s="30"/>
      <c r="G50" s="30"/>
      <c r="H50" s="60"/>
      <c r="I50" s="30"/>
      <c r="J50" s="59"/>
      <c r="K50" s="30"/>
      <c r="L50" s="30"/>
      <c r="M50" s="30"/>
      <c r="N50" s="30"/>
      <c r="O50" s="30"/>
      <c r="P50" s="60"/>
      <c r="Q50" s="30"/>
      <c r="R50" s="27"/>
    </row>
    <row r="51" spans="2:18" x14ac:dyDescent="0.3">
      <c r="B51" s="26"/>
      <c r="C51" s="30"/>
      <c r="D51" s="59"/>
      <c r="E51" s="30"/>
      <c r="F51" s="30"/>
      <c r="G51" s="30"/>
      <c r="H51" s="60"/>
      <c r="I51" s="30"/>
      <c r="J51" s="59"/>
      <c r="K51" s="30"/>
      <c r="L51" s="30"/>
      <c r="M51" s="30"/>
      <c r="N51" s="30"/>
      <c r="O51" s="30"/>
      <c r="P51" s="60"/>
      <c r="Q51" s="30"/>
      <c r="R51" s="27"/>
    </row>
    <row r="52" spans="2:18" s="39" customFormat="1" ht="15" x14ac:dyDescent="0.3">
      <c r="B52" s="40"/>
      <c r="C52" s="41"/>
      <c r="D52" s="61" t="s">
        <v>52</v>
      </c>
      <c r="E52" s="62"/>
      <c r="F52" s="62"/>
      <c r="G52" s="63" t="s">
        <v>53</v>
      </c>
      <c r="H52" s="64"/>
      <c r="I52" s="41"/>
      <c r="J52" s="61" t="s">
        <v>52</v>
      </c>
      <c r="K52" s="62"/>
      <c r="L52" s="62"/>
      <c r="M52" s="62"/>
      <c r="N52" s="63" t="s">
        <v>53</v>
      </c>
      <c r="O52" s="62"/>
      <c r="P52" s="64"/>
      <c r="Q52" s="41"/>
      <c r="R52" s="42"/>
    </row>
    <row r="53" spans="2:18" x14ac:dyDescent="0.3">
      <c r="B53" s="26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27"/>
    </row>
    <row r="54" spans="2:18" s="39" customFormat="1" ht="15" x14ac:dyDescent="0.3">
      <c r="B54" s="40"/>
      <c r="C54" s="41"/>
      <c r="D54" s="56" t="s">
        <v>54</v>
      </c>
      <c r="E54" s="57"/>
      <c r="F54" s="57"/>
      <c r="G54" s="57"/>
      <c r="H54" s="58"/>
      <c r="I54" s="41"/>
      <c r="J54" s="56" t="s">
        <v>55</v>
      </c>
      <c r="K54" s="57"/>
      <c r="L54" s="57"/>
      <c r="M54" s="57"/>
      <c r="N54" s="57"/>
      <c r="O54" s="57"/>
      <c r="P54" s="58"/>
      <c r="Q54" s="41"/>
      <c r="R54" s="42"/>
    </row>
    <row r="55" spans="2:18" x14ac:dyDescent="0.3">
      <c r="B55" s="26"/>
      <c r="C55" s="30"/>
      <c r="D55" s="59"/>
      <c r="E55" s="30"/>
      <c r="F55" s="30"/>
      <c r="G55" s="30"/>
      <c r="H55" s="60"/>
      <c r="I55" s="30"/>
      <c r="J55" s="59"/>
      <c r="K55" s="30"/>
      <c r="L55" s="30"/>
      <c r="M55" s="30"/>
      <c r="N55" s="30"/>
      <c r="O55" s="30"/>
      <c r="P55" s="60"/>
      <c r="Q55" s="30"/>
      <c r="R55" s="27"/>
    </row>
    <row r="56" spans="2:18" x14ac:dyDescent="0.3">
      <c r="B56" s="26"/>
      <c r="C56" s="30"/>
      <c r="D56" s="59"/>
      <c r="E56" s="30"/>
      <c r="F56" s="30"/>
      <c r="G56" s="30"/>
      <c r="H56" s="60"/>
      <c r="I56" s="30"/>
      <c r="J56" s="59"/>
      <c r="K56" s="30"/>
      <c r="L56" s="30"/>
      <c r="M56" s="30"/>
      <c r="N56" s="30"/>
      <c r="O56" s="30"/>
      <c r="P56" s="60"/>
      <c r="Q56" s="30"/>
      <c r="R56" s="27"/>
    </row>
    <row r="57" spans="2:18" x14ac:dyDescent="0.3">
      <c r="B57" s="26"/>
      <c r="C57" s="30"/>
      <c r="D57" s="59"/>
      <c r="E57" s="30"/>
      <c r="F57" s="30"/>
      <c r="G57" s="30"/>
      <c r="H57" s="60"/>
      <c r="I57" s="30"/>
      <c r="J57" s="59"/>
      <c r="K57" s="30"/>
      <c r="L57" s="30"/>
      <c r="M57" s="30"/>
      <c r="N57" s="30"/>
      <c r="O57" s="30"/>
      <c r="P57" s="60"/>
      <c r="Q57" s="30"/>
      <c r="R57" s="27"/>
    </row>
    <row r="58" spans="2:18" x14ac:dyDescent="0.3">
      <c r="B58" s="26"/>
      <c r="C58" s="30"/>
      <c r="D58" s="59"/>
      <c r="E58" s="30"/>
      <c r="F58" s="30"/>
      <c r="G58" s="30"/>
      <c r="H58" s="60"/>
      <c r="I58" s="30"/>
      <c r="J58" s="59"/>
      <c r="K58" s="30"/>
      <c r="L58" s="30"/>
      <c r="M58" s="30"/>
      <c r="N58" s="30"/>
      <c r="O58" s="30"/>
      <c r="P58" s="60"/>
      <c r="Q58" s="30"/>
      <c r="R58" s="27"/>
    </row>
    <row r="59" spans="2:18" x14ac:dyDescent="0.3">
      <c r="B59" s="26"/>
      <c r="C59" s="30"/>
      <c r="D59" s="59"/>
      <c r="E59" s="30"/>
      <c r="F59" s="30"/>
      <c r="G59" s="30"/>
      <c r="H59" s="60"/>
      <c r="I59" s="30"/>
      <c r="J59" s="59"/>
      <c r="K59" s="30"/>
      <c r="L59" s="30"/>
      <c r="M59" s="30"/>
      <c r="N59" s="30"/>
      <c r="O59" s="30"/>
      <c r="P59" s="60"/>
      <c r="Q59" s="30"/>
      <c r="R59" s="27"/>
    </row>
    <row r="60" spans="2:18" x14ac:dyDescent="0.3">
      <c r="B60" s="26"/>
      <c r="C60" s="30"/>
      <c r="D60" s="59"/>
      <c r="E60" s="30"/>
      <c r="F60" s="30"/>
      <c r="G60" s="30"/>
      <c r="H60" s="60"/>
      <c r="I60" s="30"/>
      <c r="J60" s="59"/>
      <c r="K60" s="30"/>
      <c r="L60" s="30"/>
      <c r="M60" s="30"/>
      <c r="N60" s="30"/>
      <c r="O60" s="30"/>
      <c r="P60" s="60"/>
      <c r="Q60" s="30"/>
      <c r="R60" s="27"/>
    </row>
    <row r="61" spans="2:18" x14ac:dyDescent="0.3">
      <c r="B61" s="26"/>
      <c r="C61" s="30"/>
      <c r="D61" s="59"/>
      <c r="E61" s="30"/>
      <c r="F61" s="30"/>
      <c r="G61" s="30"/>
      <c r="H61" s="60"/>
      <c r="I61" s="30"/>
      <c r="J61" s="59"/>
      <c r="K61" s="30"/>
      <c r="L61" s="30"/>
      <c r="M61" s="30"/>
      <c r="N61" s="30"/>
      <c r="O61" s="30"/>
      <c r="P61" s="60"/>
      <c r="Q61" s="30"/>
      <c r="R61" s="27"/>
    </row>
    <row r="62" spans="2:18" x14ac:dyDescent="0.3">
      <c r="B62" s="26"/>
      <c r="C62" s="30"/>
      <c r="D62" s="59"/>
      <c r="E62" s="30"/>
      <c r="F62" s="30"/>
      <c r="G62" s="30"/>
      <c r="H62" s="60"/>
      <c r="I62" s="30"/>
      <c r="J62" s="59"/>
      <c r="K62" s="30"/>
      <c r="L62" s="30"/>
      <c r="M62" s="30"/>
      <c r="N62" s="30"/>
      <c r="O62" s="30"/>
      <c r="P62" s="60"/>
      <c r="Q62" s="30"/>
      <c r="R62" s="27"/>
    </row>
    <row r="63" spans="2:18" s="39" customFormat="1" ht="15" x14ac:dyDescent="0.3">
      <c r="B63" s="40"/>
      <c r="C63" s="41"/>
      <c r="D63" s="61" t="s">
        <v>52</v>
      </c>
      <c r="E63" s="62"/>
      <c r="F63" s="62"/>
      <c r="G63" s="63" t="s">
        <v>53</v>
      </c>
      <c r="H63" s="64"/>
      <c r="I63" s="41"/>
      <c r="J63" s="61" t="s">
        <v>52</v>
      </c>
      <c r="K63" s="62"/>
      <c r="L63" s="62"/>
      <c r="M63" s="62"/>
      <c r="N63" s="63" t="s">
        <v>53</v>
      </c>
      <c r="O63" s="62"/>
      <c r="P63" s="64"/>
      <c r="Q63" s="41"/>
      <c r="R63" s="42"/>
    </row>
    <row r="64" spans="2:18" s="39" customFormat="1" ht="14.45" customHeight="1" x14ac:dyDescent="0.3">
      <c r="B64" s="65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7"/>
    </row>
    <row r="68" spans="2:18" s="39" customFormat="1" ht="6.95" customHeight="1" x14ac:dyDescent="0.3">
      <c r="B68" s="68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70"/>
    </row>
    <row r="69" spans="2:18" s="39" customFormat="1" ht="36.950000000000003" customHeight="1" x14ac:dyDescent="0.3">
      <c r="B69" s="40"/>
      <c r="C69" s="12" t="s">
        <v>106</v>
      </c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42"/>
    </row>
    <row r="70" spans="2:18" s="39" customFormat="1" ht="6.95" customHeight="1" x14ac:dyDescent="0.3">
      <c r="B70" s="40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2"/>
    </row>
    <row r="71" spans="2:18" s="39" customFormat="1" ht="30" customHeight="1" x14ac:dyDescent="0.3">
      <c r="B71" s="40"/>
      <c r="C71" s="34" t="s">
        <v>17</v>
      </c>
      <c r="D71" s="41"/>
      <c r="E71" s="41"/>
      <c r="F71" s="205" t="str">
        <f>F6</f>
        <v>Obnova objektu kultúrneho domu - Obec Veľká Hradná</v>
      </c>
      <c r="G71" s="205"/>
      <c r="H71" s="205"/>
      <c r="I71" s="205"/>
      <c r="J71" s="205"/>
      <c r="K71" s="205"/>
      <c r="L71" s="205"/>
      <c r="M71" s="205"/>
      <c r="N71" s="205"/>
      <c r="O71" s="205"/>
      <c r="P71" s="205"/>
      <c r="Q71" s="41"/>
      <c r="R71" s="42"/>
    </row>
    <row r="72" spans="2:18" s="39" customFormat="1" ht="36.950000000000003" customHeight="1" x14ac:dyDescent="0.3">
      <c r="B72" s="40"/>
      <c r="C72" s="77" t="s">
        <v>104</v>
      </c>
      <c r="D72" s="41"/>
      <c r="E72" s="41"/>
      <c r="F72" s="190" t="str">
        <f>F7</f>
        <v>1_2 - Obecný úrad - zateplenie obvodového plášťa</v>
      </c>
      <c r="G72" s="190"/>
      <c r="H72" s="190"/>
      <c r="I72" s="190"/>
      <c r="J72" s="190"/>
      <c r="K72" s="190"/>
      <c r="L72" s="190"/>
      <c r="M72" s="190"/>
      <c r="N72" s="190"/>
      <c r="O72" s="190"/>
      <c r="P72" s="190"/>
      <c r="Q72" s="41"/>
      <c r="R72" s="42"/>
    </row>
    <row r="73" spans="2:18" s="39" customFormat="1" ht="6.95" customHeight="1" x14ac:dyDescent="0.3">
      <c r="B73" s="40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2"/>
    </row>
    <row r="74" spans="2:18" s="39" customFormat="1" ht="18" customHeight="1" x14ac:dyDescent="0.3">
      <c r="B74" s="40"/>
      <c r="C74" s="34" t="s">
        <v>21</v>
      </c>
      <c r="D74" s="41"/>
      <c r="E74" s="41"/>
      <c r="F74" s="32" t="str">
        <f>F9</f>
        <v>Veľká Hradná</v>
      </c>
      <c r="G74" s="41"/>
      <c r="H74" s="41"/>
      <c r="I74" s="41"/>
      <c r="J74" s="41"/>
      <c r="K74" s="34" t="s">
        <v>23</v>
      </c>
      <c r="L74" s="41"/>
      <c r="M74" s="211" t="str">
        <f>IF(O9="","",O9)</f>
        <v>2.10.2017</v>
      </c>
      <c r="N74" s="211"/>
      <c r="O74" s="211"/>
      <c r="P74" s="211"/>
      <c r="Q74" s="41"/>
      <c r="R74" s="42"/>
    </row>
    <row r="75" spans="2:18" s="39" customFormat="1" ht="6.95" customHeight="1" x14ac:dyDescent="0.3">
      <c r="B75" s="40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2"/>
    </row>
    <row r="76" spans="2:18" s="39" customFormat="1" ht="15" x14ac:dyDescent="0.3">
      <c r="B76" s="40"/>
      <c r="C76" s="34" t="s">
        <v>25</v>
      </c>
      <c r="D76" s="41"/>
      <c r="E76" s="41"/>
      <c r="F76" s="32" t="str">
        <f>E12</f>
        <v>Obec Veľká Hradná</v>
      </c>
      <c r="G76" s="41"/>
      <c r="H76" s="41"/>
      <c r="I76" s="41"/>
      <c r="J76" s="41"/>
      <c r="K76" s="34" t="s">
        <v>31</v>
      </c>
      <c r="L76" s="41"/>
      <c r="M76" s="11" t="str">
        <f>E18</f>
        <v>Ing. Martin Novotný</v>
      </c>
      <c r="N76" s="11"/>
      <c r="O76" s="11"/>
      <c r="P76" s="11"/>
      <c r="Q76" s="11"/>
      <c r="R76" s="42"/>
    </row>
    <row r="77" spans="2:18" s="39" customFormat="1" ht="14.45" customHeight="1" x14ac:dyDescent="0.3">
      <c r="B77" s="40"/>
      <c r="C77" s="34" t="s">
        <v>29</v>
      </c>
      <c r="D77" s="41"/>
      <c r="E77" s="41"/>
      <c r="F77" s="32" t="str">
        <f>IF(E15="","",E15)</f>
        <v>Vyplň údaj</v>
      </c>
      <c r="G77" s="41"/>
      <c r="H77" s="41"/>
      <c r="I77" s="41"/>
      <c r="J77" s="41"/>
      <c r="K77" s="34" t="s">
        <v>34</v>
      </c>
      <c r="L77" s="41"/>
      <c r="M77" s="11" t="str">
        <f>E21</f>
        <v xml:space="preserve"> </v>
      </c>
      <c r="N77" s="11"/>
      <c r="O77" s="11"/>
      <c r="P77" s="11"/>
      <c r="Q77" s="11"/>
      <c r="R77" s="42"/>
    </row>
    <row r="78" spans="2:18" s="39" customFormat="1" ht="10.35" customHeight="1" x14ac:dyDescent="0.3">
      <c r="B78" s="40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2"/>
    </row>
    <row r="79" spans="2:18" s="39" customFormat="1" ht="29.25" customHeight="1" x14ac:dyDescent="0.3">
      <c r="B79" s="40"/>
      <c r="C79" s="212" t="s">
        <v>107</v>
      </c>
      <c r="D79" s="212"/>
      <c r="E79" s="212"/>
      <c r="F79" s="212"/>
      <c r="G79" s="212"/>
      <c r="H79" s="122"/>
      <c r="I79" s="122"/>
      <c r="J79" s="122"/>
      <c r="K79" s="122"/>
      <c r="L79" s="122"/>
      <c r="M79" s="122"/>
      <c r="N79" s="212" t="s">
        <v>108</v>
      </c>
      <c r="O79" s="212"/>
      <c r="P79" s="212"/>
      <c r="Q79" s="212"/>
      <c r="R79" s="42"/>
    </row>
    <row r="80" spans="2:18" s="39" customFormat="1" ht="10.35" customHeight="1" x14ac:dyDescent="0.3"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2"/>
    </row>
    <row r="81" spans="2:65" s="39" customFormat="1" ht="29.25" customHeight="1" x14ac:dyDescent="0.3">
      <c r="B81" s="40"/>
      <c r="C81" s="130" t="s">
        <v>109</v>
      </c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197">
        <f>N115</f>
        <v>0</v>
      </c>
      <c r="O81" s="197"/>
      <c r="P81" s="197"/>
      <c r="Q81" s="197"/>
      <c r="R81" s="42"/>
      <c r="AU81" s="22" t="s">
        <v>110</v>
      </c>
    </row>
    <row r="82" spans="2:65" s="131" customFormat="1" ht="24.95" customHeight="1" x14ac:dyDescent="0.3">
      <c r="B82" s="132"/>
      <c r="C82" s="133"/>
      <c r="D82" s="134" t="s">
        <v>111</v>
      </c>
      <c r="E82" s="133"/>
      <c r="F82" s="133"/>
      <c r="G82" s="133"/>
      <c r="H82" s="133"/>
      <c r="I82" s="133"/>
      <c r="J82" s="133"/>
      <c r="K82" s="133"/>
      <c r="L82" s="133"/>
      <c r="M82" s="133"/>
      <c r="N82" s="213">
        <f>N116</f>
        <v>0</v>
      </c>
      <c r="O82" s="213"/>
      <c r="P82" s="213"/>
      <c r="Q82" s="213"/>
      <c r="R82" s="135"/>
    </row>
    <row r="83" spans="2:65" s="136" customFormat="1" ht="19.899999999999999" customHeight="1" x14ac:dyDescent="0.3">
      <c r="B83" s="137"/>
      <c r="C83" s="138"/>
      <c r="D83" s="110" t="s">
        <v>114</v>
      </c>
      <c r="E83" s="138"/>
      <c r="F83" s="138"/>
      <c r="G83" s="138"/>
      <c r="H83" s="138"/>
      <c r="I83" s="138"/>
      <c r="J83" s="138"/>
      <c r="K83" s="138"/>
      <c r="L83" s="138"/>
      <c r="M83" s="138"/>
      <c r="N83" s="201">
        <f>N117</f>
        <v>0</v>
      </c>
      <c r="O83" s="201"/>
      <c r="P83" s="201"/>
      <c r="Q83" s="201"/>
      <c r="R83" s="139"/>
    </row>
    <row r="84" spans="2:65" s="136" customFormat="1" ht="19.899999999999999" customHeight="1" x14ac:dyDescent="0.3">
      <c r="B84" s="137"/>
      <c r="C84" s="138"/>
      <c r="D84" s="110" t="s">
        <v>115</v>
      </c>
      <c r="E84" s="138"/>
      <c r="F84" s="138"/>
      <c r="G84" s="138"/>
      <c r="H84" s="138"/>
      <c r="I84" s="138"/>
      <c r="J84" s="138"/>
      <c r="K84" s="138"/>
      <c r="L84" s="138"/>
      <c r="M84" s="138"/>
      <c r="N84" s="201">
        <f>N125</f>
        <v>0</v>
      </c>
      <c r="O84" s="201"/>
      <c r="P84" s="201"/>
      <c r="Q84" s="201"/>
      <c r="R84" s="139"/>
    </row>
    <row r="85" spans="2:65" s="136" customFormat="1" ht="19.899999999999999" customHeight="1" x14ac:dyDescent="0.3">
      <c r="B85" s="137"/>
      <c r="C85" s="138"/>
      <c r="D85" s="110" t="s">
        <v>116</v>
      </c>
      <c r="E85" s="138"/>
      <c r="F85" s="138"/>
      <c r="G85" s="138"/>
      <c r="H85" s="138"/>
      <c r="I85" s="138"/>
      <c r="J85" s="138"/>
      <c r="K85" s="138"/>
      <c r="L85" s="138"/>
      <c r="M85" s="138"/>
      <c r="N85" s="201">
        <f>N141</f>
        <v>0</v>
      </c>
      <c r="O85" s="201"/>
      <c r="P85" s="201"/>
      <c r="Q85" s="201"/>
      <c r="R85" s="139"/>
    </row>
    <row r="86" spans="2:65" s="131" customFormat="1" ht="24.95" customHeight="1" x14ac:dyDescent="0.3">
      <c r="B86" s="132"/>
      <c r="C86" s="133"/>
      <c r="D86" s="134" t="s">
        <v>117</v>
      </c>
      <c r="E86" s="133"/>
      <c r="F86" s="133"/>
      <c r="G86" s="133"/>
      <c r="H86" s="133"/>
      <c r="I86" s="133"/>
      <c r="J86" s="133"/>
      <c r="K86" s="133"/>
      <c r="L86" s="133"/>
      <c r="M86" s="133"/>
      <c r="N86" s="213">
        <f>N143</f>
        <v>0</v>
      </c>
      <c r="O86" s="213"/>
      <c r="P86" s="213"/>
      <c r="Q86" s="213"/>
      <c r="R86" s="135"/>
    </row>
    <row r="87" spans="2:65" s="136" customFormat="1" ht="19.899999999999999" customHeight="1" x14ac:dyDescent="0.3">
      <c r="B87" s="137"/>
      <c r="C87" s="138"/>
      <c r="D87" s="110" t="s">
        <v>124</v>
      </c>
      <c r="E87" s="138"/>
      <c r="F87" s="138"/>
      <c r="G87" s="138"/>
      <c r="H87" s="138"/>
      <c r="I87" s="138"/>
      <c r="J87" s="138"/>
      <c r="K87" s="138"/>
      <c r="L87" s="138"/>
      <c r="M87" s="138"/>
      <c r="N87" s="201">
        <f>N144</f>
        <v>0</v>
      </c>
      <c r="O87" s="201"/>
      <c r="P87" s="201"/>
      <c r="Q87" s="201"/>
      <c r="R87" s="139"/>
    </row>
    <row r="88" spans="2:65" s="131" customFormat="1" ht="21.95" customHeight="1" x14ac:dyDescent="0.35">
      <c r="B88" s="132"/>
      <c r="C88" s="133"/>
      <c r="D88" s="134" t="s">
        <v>130</v>
      </c>
      <c r="E88" s="133"/>
      <c r="F88" s="133"/>
      <c r="G88" s="133"/>
      <c r="H88" s="133"/>
      <c r="I88" s="133"/>
      <c r="J88" s="133"/>
      <c r="K88" s="133"/>
      <c r="L88" s="133"/>
      <c r="M88" s="133"/>
      <c r="N88" s="214">
        <f>N146</f>
        <v>0</v>
      </c>
      <c r="O88" s="214"/>
      <c r="P88" s="214"/>
      <c r="Q88" s="214"/>
      <c r="R88" s="135"/>
    </row>
    <row r="89" spans="2:65" s="39" customFormat="1" ht="21.95" customHeight="1" x14ac:dyDescent="0.3">
      <c r="B89" s="40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2"/>
    </row>
    <row r="90" spans="2:65" s="39" customFormat="1" ht="29.25" customHeight="1" x14ac:dyDescent="0.3">
      <c r="B90" s="40"/>
      <c r="C90" s="130" t="s">
        <v>131</v>
      </c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215">
        <f>ROUND(N91+N92+N93+N94+N95+N96,2)</f>
        <v>0</v>
      </c>
      <c r="O90" s="215"/>
      <c r="P90" s="215"/>
      <c r="Q90" s="215"/>
      <c r="R90" s="42"/>
      <c r="T90" s="140"/>
      <c r="U90" s="141" t="s">
        <v>40</v>
      </c>
    </row>
    <row r="91" spans="2:65" s="39" customFormat="1" ht="18" customHeight="1" x14ac:dyDescent="0.3">
      <c r="B91" s="142"/>
      <c r="C91" s="143"/>
      <c r="D91" s="202" t="s">
        <v>132</v>
      </c>
      <c r="E91" s="202"/>
      <c r="F91" s="202"/>
      <c r="G91" s="202"/>
      <c r="H91" s="202"/>
      <c r="I91" s="143"/>
      <c r="J91" s="143"/>
      <c r="K91" s="143"/>
      <c r="L91" s="143"/>
      <c r="M91" s="143"/>
      <c r="N91" s="200">
        <f>ROUND(N81*T91,2)</f>
        <v>0</v>
      </c>
      <c r="O91" s="200"/>
      <c r="P91" s="200"/>
      <c r="Q91" s="200"/>
      <c r="R91" s="144"/>
      <c r="S91" s="145"/>
      <c r="T91" s="146"/>
      <c r="U91" s="147" t="s">
        <v>43</v>
      </c>
      <c r="V91" s="145"/>
      <c r="W91" s="145"/>
      <c r="X91" s="145"/>
      <c r="Y91" s="145"/>
      <c r="Z91" s="145"/>
      <c r="AA91" s="145"/>
      <c r="AB91" s="145"/>
      <c r="AC91" s="145"/>
      <c r="AD91" s="145"/>
      <c r="AE91" s="145"/>
      <c r="AF91" s="145"/>
      <c r="AG91" s="145"/>
      <c r="AH91" s="145"/>
      <c r="AI91" s="145"/>
      <c r="AJ91" s="145"/>
      <c r="AK91" s="145"/>
      <c r="AL91" s="145"/>
      <c r="AM91" s="145"/>
      <c r="AN91" s="145"/>
      <c r="AO91" s="145"/>
      <c r="AP91" s="145"/>
      <c r="AQ91" s="145"/>
      <c r="AR91" s="145"/>
      <c r="AS91" s="145"/>
      <c r="AT91" s="145"/>
      <c r="AU91" s="145"/>
      <c r="AV91" s="145"/>
      <c r="AW91" s="145"/>
      <c r="AX91" s="145"/>
      <c r="AY91" s="148" t="s">
        <v>133</v>
      </c>
      <c r="AZ91" s="145"/>
      <c r="BA91" s="145"/>
      <c r="BB91" s="145"/>
      <c r="BC91" s="145"/>
      <c r="BD91" s="145"/>
      <c r="BE91" s="149">
        <f t="shared" ref="BE91:BE96" si="0">IF(U91="základná",N91,0)</f>
        <v>0</v>
      </c>
      <c r="BF91" s="149">
        <f t="shared" ref="BF91:BF96" si="1">IF(U91="znížená",N91,0)</f>
        <v>0</v>
      </c>
      <c r="BG91" s="149">
        <f t="shared" ref="BG91:BG96" si="2">IF(U91="zákl. prenesená",N91,0)</f>
        <v>0</v>
      </c>
      <c r="BH91" s="149">
        <f t="shared" ref="BH91:BH96" si="3">IF(U91="zníž. prenesená",N91,0)</f>
        <v>0</v>
      </c>
      <c r="BI91" s="149">
        <f t="shared" ref="BI91:BI96" si="4">IF(U91="nulová",N91,0)</f>
        <v>0</v>
      </c>
      <c r="BJ91" s="148" t="s">
        <v>134</v>
      </c>
      <c r="BK91" s="145"/>
      <c r="BL91" s="145"/>
      <c r="BM91" s="145"/>
    </row>
    <row r="92" spans="2:65" s="39" customFormat="1" ht="18" customHeight="1" x14ac:dyDescent="0.3">
      <c r="B92" s="142"/>
      <c r="C92" s="143"/>
      <c r="D92" s="202" t="s">
        <v>135</v>
      </c>
      <c r="E92" s="202"/>
      <c r="F92" s="202"/>
      <c r="G92" s="202"/>
      <c r="H92" s="202"/>
      <c r="I92" s="143"/>
      <c r="J92" s="143"/>
      <c r="K92" s="143"/>
      <c r="L92" s="143"/>
      <c r="M92" s="143"/>
      <c r="N92" s="200">
        <f>ROUND(N81*T92,2)</f>
        <v>0</v>
      </c>
      <c r="O92" s="200"/>
      <c r="P92" s="200"/>
      <c r="Q92" s="200"/>
      <c r="R92" s="144"/>
      <c r="S92" s="145"/>
      <c r="T92" s="146"/>
      <c r="U92" s="147" t="s">
        <v>43</v>
      </c>
      <c r="V92" s="145"/>
      <c r="W92" s="145"/>
      <c r="X92" s="145"/>
      <c r="Y92" s="145"/>
      <c r="Z92" s="145"/>
      <c r="AA92" s="145"/>
      <c r="AB92" s="145"/>
      <c r="AC92" s="145"/>
      <c r="AD92" s="145"/>
      <c r="AE92" s="145"/>
      <c r="AF92" s="145"/>
      <c r="AG92" s="145"/>
      <c r="AH92" s="145"/>
      <c r="AI92" s="145"/>
      <c r="AJ92" s="145"/>
      <c r="AK92" s="145"/>
      <c r="AL92" s="145"/>
      <c r="AM92" s="145"/>
      <c r="AN92" s="145"/>
      <c r="AO92" s="145"/>
      <c r="AP92" s="145"/>
      <c r="AQ92" s="145"/>
      <c r="AR92" s="145"/>
      <c r="AS92" s="145"/>
      <c r="AT92" s="145"/>
      <c r="AU92" s="145"/>
      <c r="AV92" s="145"/>
      <c r="AW92" s="145"/>
      <c r="AX92" s="145"/>
      <c r="AY92" s="148" t="s">
        <v>133</v>
      </c>
      <c r="AZ92" s="145"/>
      <c r="BA92" s="145"/>
      <c r="BB92" s="145"/>
      <c r="BC92" s="145"/>
      <c r="BD92" s="145"/>
      <c r="BE92" s="149">
        <f t="shared" si="0"/>
        <v>0</v>
      </c>
      <c r="BF92" s="149">
        <f t="shared" si="1"/>
        <v>0</v>
      </c>
      <c r="BG92" s="149">
        <f t="shared" si="2"/>
        <v>0</v>
      </c>
      <c r="BH92" s="149">
        <f t="shared" si="3"/>
        <v>0</v>
      </c>
      <c r="BI92" s="149">
        <f t="shared" si="4"/>
        <v>0</v>
      </c>
      <c r="BJ92" s="148" t="s">
        <v>134</v>
      </c>
      <c r="BK92" s="145"/>
      <c r="BL92" s="145"/>
      <c r="BM92" s="145"/>
    </row>
    <row r="93" spans="2:65" s="39" customFormat="1" ht="18" customHeight="1" x14ac:dyDescent="0.3">
      <c r="B93" s="142"/>
      <c r="C93" s="143"/>
      <c r="D93" s="202" t="s">
        <v>136</v>
      </c>
      <c r="E93" s="202"/>
      <c r="F93" s="202"/>
      <c r="G93" s="202"/>
      <c r="H93" s="202"/>
      <c r="I93" s="143"/>
      <c r="J93" s="143"/>
      <c r="K93" s="143"/>
      <c r="L93" s="143"/>
      <c r="M93" s="143"/>
      <c r="N93" s="200">
        <f>ROUND(N81*T93,2)</f>
        <v>0</v>
      </c>
      <c r="O93" s="200"/>
      <c r="P93" s="200"/>
      <c r="Q93" s="200"/>
      <c r="R93" s="144"/>
      <c r="S93" s="145"/>
      <c r="T93" s="146"/>
      <c r="U93" s="147" t="s">
        <v>43</v>
      </c>
      <c r="V93" s="145"/>
      <c r="W93" s="145"/>
      <c r="X93" s="145"/>
      <c r="Y93" s="145"/>
      <c r="Z93" s="145"/>
      <c r="AA93" s="145"/>
      <c r="AB93" s="145"/>
      <c r="AC93" s="145"/>
      <c r="AD93" s="145"/>
      <c r="AE93" s="145"/>
      <c r="AF93" s="145"/>
      <c r="AG93" s="145"/>
      <c r="AH93" s="145"/>
      <c r="AI93" s="145"/>
      <c r="AJ93" s="145"/>
      <c r="AK93" s="145"/>
      <c r="AL93" s="145"/>
      <c r="AM93" s="145"/>
      <c r="AN93" s="145"/>
      <c r="AO93" s="145"/>
      <c r="AP93" s="145"/>
      <c r="AQ93" s="145"/>
      <c r="AR93" s="145"/>
      <c r="AS93" s="145"/>
      <c r="AT93" s="145"/>
      <c r="AU93" s="145"/>
      <c r="AV93" s="145"/>
      <c r="AW93" s="145"/>
      <c r="AX93" s="145"/>
      <c r="AY93" s="148" t="s">
        <v>133</v>
      </c>
      <c r="AZ93" s="145"/>
      <c r="BA93" s="145"/>
      <c r="BB93" s="145"/>
      <c r="BC93" s="145"/>
      <c r="BD93" s="145"/>
      <c r="BE93" s="149">
        <f t="shared" si="0"/>
        <v>0</v>
      </c>
      <c r="BF93" s="149">
        <f t="shared" si="1"/>
        <v>0</v>
      </c>
      <c r="BG93" s="149">
        <f t="shared" si="2"/>
        <v>0</v>
      </c>
      <c r="BH93" s="149">
        <f t="shared" si="3"/>
        <v>0</v>
      </c>
      <c r="BI93" s="149">
        <f t="shared" si="4"/>
        <v>0</v>
      </c>
      <c r="BJ93" s="148" t="s">
        <v>134</v>
      </c>
      <c r="BK93" s="145"/>
      <c r="BL93" s="145"/>
      <c r="BM93" s="145"/>
    </row>
    <row r="94" spans="2:65" s="39" customFormat="1" ht="18" customHeight="1" x14ac:dyDescent="0.3">
      <c r="B94" s="142"/>
      <c r="C94" s="143"/>
      <c r="D94" s="202" t="s">
        <v>137</v>
      </c>
      <c r="E94" s="202"/>
      <c r="F94" s="202"/>
      <c r="G94" s="202"/>
      <c r="H94" s="202"/>
      <c r="I94" s="143"/>
      <c r="J94" s="143"/>
      <c r="K94" s="143"/>
      <c r="L94" s="143"/>
      <c r="M94" s="143"/>
      <c r="N94" s="200">
        <f>ROUND(N81*T94,2)</f>
        <v>0</v>
      </c>
      <c r="O94" s="200"/>
      <c r="P94" s="200"/>
      <c r="Q94" s="200"/>
      <c r="R94" s="144"/>
      <c r="S94" s="145"/>
      <c r="T94" s="146"/>
      <c r="U94" s="147" t="s">
        <v>43</v>
      </c>
      <c r="V94" s="145"/>
      <c r="W94" s="145"/>
      <c r="X94" s="145"/>
      <c r="Y94" s="145"/>
      <c r="Z94" s="145"/>
      <c r="AA94" s="145"/>
      <c r="AB94" s="145"/>
      <c r="AC94" s="145"/>
      <c r="AD94" s="145"/>
      <c r="AE94" s="145"/>
      <c r="AF94" s="145"/>
      <c r="AG94" s="145"/>
      <c r="AH94" s="145"/>
      <c r="AI94" s="145"/>
      <c r="AJ94" s="145"/>
      <c r="AK94" s="145"/>
      <c r="AL94" s="145"/>
      <c r="AM94" s="145"/>
      <c r="AN94" s="145"/>
      <c r="AO94" s="145"/>
      <c r="AP94" s="145"/>
      <c r="AQ94" s="145"/>
      <c r="AR94" s="145"/>
      <c r="AS94" s="145"/>
      <c r="AT94" s="145"/>
      <c r="AU94" s="145"/>
      <c r="AV94" s="145"/>
      <c r="AW94" s="145"/>
      <c r="AX94" s="145"/>
      <c r="AY94" s="148" t="s">
        <v>133</v>
      </c>
      <c r="AZ94" s="145"/>
      <c r="BA94" s="145"/>
      <c r="BB94" s="145"/>
      <c r="BC94" s="145"/>
      <c r="BD94" s="145"/>
      <c r="BE94" s="149">
        <f t="shared" si="0"/>
        <v>0</v>
      </c>
      <c r="BF94" s="149">
        <f t="shared" si="1"/>
        <v>0</v>
      </c>
      <c r="BG94" s="149">
        <f t="shared" si="2"/>
        <v>0</v>
      </c>
      <c r="BH94" s="149">
        <f t="shared" si="3"/>
        <v>0</v>
      </c>
      <c r="BI94" s="149">
        <f t="shared" si="4"/>
        <v>0</v>
      </c>
      <c r="BJ94" s="148" t="s">
        <v>134</v>
      </c>
      <c r="BK94" s="145"/>
      <c r="BL94" s="145"/>
      <c r="BM94" s="145"/>
    </row>
    <row r="95" spans="2:65" s="39" customFormat="1" ht="18" customHeight="1" x14ac:dyDescent="0.3">
      <c r="B95" s="142"/>
      <c r="C95" s="143"/>
      <c r="D95" s="202" t="s">
        <v>138</v>
      </c>
      <c r="E95" s="202"/>
      <c r="F95" s="202"/>
      <c r="G95" s="202"/>
      <c r="H95" s="202"/>
      <c r="I95" s="143"/>
      <c r="J95" s="143"/>
      <c r="K95" s="143"/>
      <c r="L95" s="143"/>
      <c r="M95" s="143"/>
      <c r="N95" s="200">
        <f>ROUND(N81*T95,2)</f>
        <v>0</v>
      </c>
      <c r="O95" s="200"/>
      <c r="P95" s="200"/>
      <c r="Q95" s="200"/>
      <c r="R95" s="144"/>
      <c r="S95" s="145"/>
      <c r="T95" s="146"/>
      <c r="U95" s="147" t="s">
        <v>43</v>
      </c>
      <c r="V95" s="145"/>
      <c r="W95" s="145"/>
      <c r="X95" s="145"/>
      <c r="Y95" s="145"/>
      <c r="Z95" s="145"/>
      <c r="AA95" s="145"/>
      <c r="AB95" s="145"/>
      <c r="AC95" s="145"/>
      <c r="AD95" s="145"/>
      <c r="AE95" s="145"/>
      <c r="AF95" s="145"/>
      <c r="AG95" s="145"/>
      <c r="AH95" s="145"/>
      <c r="AI95" s="145"/>
      <c r="AJ95" s="145"/>
      <c r="AK95" s="145"/>
      <c r="AL95" s="145"/>
      <c r="AM95" s="145"/>
      <c r="AN95" s="145"/>
      <c r="AO95" s="145"/>
      <c r="AP95" s="145"/>
      <c r="AQ95" s="145"/>
      <c r="AR95" s="145"/>
      <c r="AS95" s="145"/>
      <c r="AT95" s="145"/>
      <c r="AU95" s="145"/>
      <c r="AV95" s="145"/>
      <c r="AW95" s="145"/>
      <c r="AX95" s="145"/>
      <c r="AY95" s="148" t="s">
        <v>133</v>
      </c>
      <c r="AZ95" s="145"/>
      <c r="BA95" s="145"/>
      <c r="BB95" s="145"/>
      <c r="BC95" s="145"/>
      <c r="BD95" s="145"/>
      <c r="BE95" s="149">
        <f t="shared" si="0"/>
        <v>0</v>
      </c>
      <c r="BF95" s="149">
        <f t="shared" si="1"/>
        <v>0</v>
      </c>
      <c r="BG95" s="149">
        <f t="shared" si="2"/>
        <v>0</v>
      </c>
      <c r="BH95" s="149">
        <f t="shared" si="3"/>
        <v>0</v>
      </c>
      <c r="BI95" s="149">
        <f t="shared" si="4"/>
        <v>0</v>
      </c>
      <c r="BJ95" s="148" t="s">
        <v>134</v>
      </c>
      <c r="BK95" s="145"/>
      <c r="BL95" s="145"/>
      <c r="BM95" s="145"/>
    </row>
    <row r="96" spans="2:65" s="39" customFormat="1" ht="18" customHeight="1" x14ac:dyDescent="0.3">
      <c r="B96" s="142"/>
      <c r="C96" s="143"/>
      <c r="D96" s="150" t="s">
        <v>139</v>
      </c>
      <c r="E96" s="143"/>
      <c r="F96" s="143"/>
      <c r="G96" s="143"/>
      <c r="H96" s="143"/>
      <c r="I96" s="143"/>
      <c r="J96" s="143"/>
      <c r="K96" s="143"/>
      <c r="L96" s="143"/>
      <c r="M96" s="143"/>
      <c r="N96" s="200">
        <f>ROUND(N81*T96,2)</f>
        <v>0</v>
      </c>
      <c r="O96" s="200"/>
      <c r="P96" s="200"/>
      <c r="Q96" s="200"/>
      <c r="R96" s="144"/>
      <c r="S96" s="145"/>
      <c r="T96" s="151"/>
      <c r="U96" s="152" t="s">
        <v>43</v>
      </c>
      <c r="V96" s="145"/>
      <c r="W96" s="145"/>
      <c r="X96" s="145"/>
      <c r="Y96" s="145"/>
      <c r="Z96" s="145"/>
      <c r="AA96" s="145"/>
      <c r="AB96" s="145"/>
      <c r="AC96" s="145"/>
      <c r="AD96" s="145"/>
      <c r="AE96" s="145"/>
      <c r="AF96" s="145"/>
      <c r="AG96" s="145"/>
      <c r="AH96" s="145"/>
      <c r="AI96" s="145"/>
      <c r="AJ96" s="145"/>
      <c r="AK96" s="145"/>
      <c r="AL96" s="145"/>
      <c r="AM96" s="145"/>
      <c r="AN96" s="145"/>
      <c r="AO96" s="145"/>
      <c r="AP96" s="145"/>
      <c r="AQ96" s="145"/>
      <c r="AR96" s="145"/>
      <c r="AS96" s="145"/>
      <c r="AT96" s="145"/>
      <c r="AU96" s="145"/>
      <c r="AV96" s="145"/>
      <c r="AW96" s="145"/>
      <c r="AX96" s="145"/>
      <c r="AY96" s="148" t="s">
        <v>140</v>
      </c>
      <c r="AZ96" s="145"/>
      <c r="BA96" s="145"/>
      <c r="BB96" s="145"/>
      <c r="BC96" s="145"/>
      <c r="BD96" s="145"/>
      <c r="BE96" s="149">
        <f t="shared" si="0"/>
        <v>0</v>
      </c>
      <c r="BF96" s="149">
        <f t="shared" si="1"/>
        <v>0</v>
      </c>
      <c r="BG96" s="149">
        <f t="shared" si="2"/>
        <v>0</v>
      </c>
      <c r="BH96" s="149">
        <f t="shared" si="3"/>
        <v>0</v>
      </c>
      <c r="BI96" s="149">
        <f t="shared" si="4"/>
        <v>0</v>
      </c>
      <c r="BJ96" s="148" t="s">
        <v>134</v>
      </c>
      <c r="BK96" s="145"/>
      <c r="BL96" s="145"/>
      <c r="BM96" s="145"/>
    </row>
    <row r="97" spans="2:18" s="39" customFormat="1" x14ac:dyDescent="0.3"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2"/>
    </row>
    <row r="98" spans="2:18" s="39" customFormat="1" ht="29.25" customHeight="1" x14ac:dyDescent="0.3">
      <c r="B98" s="40"/>
      <c r="C98" s="121" t="s">
        <v>97</v>
      </c>
      <c r="D98" s="122"/>
      <c r="E98" s="122"/>
      <c r="F98" s="122"/>
      <c r="G98" s="122"/>
      <c r="H98" s="122"/>
      <c r="I98" s="122"/>
      <c r="J98" s="122"/>
      <c r="K98" s="122"/>
      <c r="L98" s="203">
        <f>ROUND(SUM(N81+N90),2)</f>
        <v>0</v>
      </c>
      <c r="M98" s="203"/>
      <c r="N98" s="203"/>
      <c r="O98" s="203"/>
      <c r="P98" s="203"/>
      <c r="Q98" s="203"/>
      <c r="R98" s="42"/>
    </row>
    <row r="99" spans="2:18" s="39" customFormat="1" ht="6.95" customHeight="1" x14ac:dyDescent="0.3">
      <c r="B99" s="65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7"/>
    </row>
    <row r="103" spans="2:18" s="39" customFormat="1" ht="6.95" customHeight="1" x14ac:dyDescent="0.3">
      <c r="B103" s="68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70"/>
    </row>
    <row r="104" spans="2:18" s="39" customFormat="1" ht="36.950000000000003" customHeight="1" x14ac:dyDescent="0.3">
      <c r="B104" s="40"/>
      <c r="C104" s="12" t="s">
        <v>141</v>
      </c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42"/>
    </row>
    <row r="105" spans="2:18" s="39" customFormat="1" ht="6.95" customHeight="1" x14ac:dyDescent="0.3">
      <c r="B105" s="40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2"/>
    </row>
    <row r="106" spans="2:18" s="39" customFormat="1" ht="30" customHeight="1" x14ac:dyDescent="0.3">
      <c r="B106" s="40"/>
      <c r="C106" s="34" t="s">
        <v>17</v>
      </c>
      <c r="D106" s="41"/>
      <c r="E106" s="41"/>
      <c r="F106" s="205" t="str">
        <f>F6</f>
        <v>Obnova objektu kultúrneho domu - Obec Veľká Hradná</v>
      </c>
      <c r="G106" s="205"/>
      <c r="H106" s="205"/>
      <c r="I106" s="205"/>
      <c r="J106" s="205"/>
      <c r="K106" s="205"/>
      <c r="L106" s="205"/>
      <c r="M106" s="205"/>
      <c r="N106" s="205"/>
      <c r="O106" s="205"/>
      <c r="P106" s="205"/>
      <c r="Q106" s="41"/>
      <c r="R106" s="42"/>
    </row>
    <row r="107" spans="2:18" s="39" customFormat="1" ht="36.950000000000003" customHeight="1" x14ac:dyDescent="0.3">
      <c r="B107" s="40"/>
      <c r="C107" s="77" t="s">
        <v>104</v>
      </c>
      <c r="D107" s="41"/>
      <c r="E107" s="41"/>
      <c r="F107" s="190" t="str">
        <f>F7</f>
        <v>1_2 - Obecný úrad - zateplenie obvodového plášťa</v>
      </c>
      <c r="G107" s="190"/>
      <c r="H107" s="190"/>
      <c r="I107" s="190"/>
      <c r="J107" s="190"/>
      <c r="K107" s="190"/>
      <c r="L107" s="190"/>
      <c r="M107" s="190"/>
      <c r="N107" s="190"/>
      <c r="O107" s="190"/>
      <c r="P107" s="190"/>
      <c r="Q107" s="41"/>
      <c r="R107" s="42"/>
    </row>
    <row r="108" spans="2:18" s="39" customFormat="1" ht="6.95" customHeight="1" x14ac:dyDescent="0.3">
      <c r="B108" s="40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2"/>
    </row>
    <row r="109" spans="2:18" s="39" customFormat="1" ht="18" customHeight="1" x14ac:dyDescent="0.3">
      <c r="B109" s="40"/>
      <c r="C109" s="34" t="s">
        <v>21</v>
      </c>
      <c r="D109" s="41"/>
      <c r="E109" s="41"/>
      <c r="F109" s="32" t="str">
        <f>F9</f>
        <v>Veľká Hradná</v>
      </c>
      <c r="G109" s="41"/>
      <c r="H109" s="41"/>
      <c r="I109" s="41"/>
      <c r="J109" s="41"/>
      <c r="K109" s="34" t="s">
        <v>23</v>
      </c>
      <c r="L109" s="41"/>
      <c r="M109" s="211" t="str">
        <f>IF(O9="","",O9)</f>
        <v>2.10.2017</v>
      </c>
      <c r="N109" s="211"/>
      <c r="O109" s="211"/>
      <c r="P109" s="211"/>
      <c r="Q109" s="41"/>
      <c r="R109" s="42"/>
    </row>
    <row r="110" spans="2:18" s="39" customFormat="1" ht="6.95" customHeight="1" x14ac:dyDescent="0.3">
      <c r="B110" s="40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2"/>
    </row>
    <row r="111" spans="2:18" s="39" customFormat="1" ht="15" x14ac:dyDescent="0.3">
      <c r="B111" s="40"/>
      <c r="C111" s="34" t="s">
        <v>25</v>
      </c>
      <c r="D111" s="41"/>
      <c r="E111" s="41"/>
      <c r="F111" s="32" t="str">
        <f>E12</f>
        <v>Obec Veľká Hradná</v>
      </c>
      <c r="G111" s="41"/>
      <c r="H111" s="41"/>
      <c r="I111" s="41"/>
      <c r="J111" s="41"/>
      <c r="K111" s="34" t="s">
        <v>31</v>
      </c>
      <c r="L111" s="41"/>
      <c r="M111" s="11" t="str">
        <f>E18</f>
        <v>Ing. Martin Novotný</v>
      </c>
      <c r="N111" s="11"/>
      <c r="O111" s="11"/>
      <c r="P111" s="11"/>
      <c r="Q111" s="11"/>
      <c r="R111" s="42"/>
    </row>
    <row r="112" spans="2:18" s="39" customFormat="1" ht="14.45" customHeight="1" x14ac:dyDescent="0.3">
      <c r="B112" s="40"/>
      <c r="C112" s="34" t="s">
        <v>29</v>
      </c>
      <c r="D112" s="41"/>
      <c r="E112" s="41"/>
      <c r="F112" s="32" t="str">
        <f>IF(E15="","",E15)</f>
        <v>Vyplň údaj</v>
      </c>
      <c r="G112" s="41"/>
      <c r="H112" s="41"/>
      <c r="I112" s="41"/>
      <c r="J112" s="41"/>
      <c r="K112" s="34" t="s">
        <v>34</v>
      </c>
      <c r="L112" s="41"/>
      <c r="M112" s="11" t="str">
        <f>E21</f>
        <v xml:space="preserve"> </v>
      </c>
      <c r="N112" s="11"/>
      <c r="O112" s="11"/>
      <c r="P112" s="11"/>
      <c r="Q112" s="11"/>
      <c r="R112" s="42"/>
    </row>
    <row r="113" spans="2:65" s="39" customFormat="1" ht="10.35" customHeight="1" x14ac:dyDescent="0.3">
      <c r="B113" s="40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2"/>
    </row>
    <row r="114" spans="2:65" s="153" customFormat="1" ht="29.25" customHeight="1" x14ac:dyDescent="0.3">
      <c r="B114" s="154"/>
      <c r="C114" s="155" t="s">
        <v>142</v>
      </c>
      <c r="D114" s="156" t="s">
        <v>143</v>
      </c>
      <c r="E114" s="156" t="s">
        <v>58</v>
      </c>
      <c r="F114" s="216" t="s">
        <v>144</v>
      </c>
      <c r="G114" s="216"/>
      <c r="H114" s="216"/>
      <c r="I114" s="216"/>
      <c r="J114" s="156" t="s">
        <v>145</v>
      </c>
      <c r="K114" s="156" t="s">
        <v>146</v>
      </c>
      <c r="L114" s="216" t="s">
        <v>147</v>
      </c>
      <c r="M114" s="216"/>
      <c r="N114" s="217" t="s">
        <v>108</v>
      </c>
      <c r="O114" s="217"/>
      <c r="P114" s="217"/>
      <c r="Q114" s="217"/>
      <c r="R114" s="157"/>
      <c r="T114" s="84" t="s">
        <v>148</v>
      </c>
      <c r="U114" s="85" t="s">
        <v>40</v>
      </c>
      <c r="V114" s="85" t="s">
        <v>149</v>
      </c>
      <c r="W114" s="85" t="s">
        <v>150</v>
      </c>
      <c r="X114" s="85" t="s">
        <v>151</v>
      </c>
      <c r="Y114" s="85" t="s">
        <v>152</v>
      </c>
      <c r="Z114" s="85" t="s">
        <v>153</v>
      </c>
      <c r="AA114" s="86" t="s">
        <v>154</v>
      </c>
    </row>
    <row r="115" spans="2:65" s="39" customFormat="1" ht="29.25" customHeight="1" x14ac:dyDescent="0.35">
      <c r="B115" s="40"/>
      <c r="C115" s="88" t="s">
        <v>105</v>
      </c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218">
        <f>BK115</f>
        <v>0</v>
      </c>
      <c r="O115" s="218"/>
      <c r="P115" s="218"/>
      <c r="Q115" s="218"/>
      <c r="R115" s="42"/>
      <c r="T115" s="87"/>
      <c r="U115" s="57"/>
      <c r="V115" s="57"/>
      <c r="W115" s="158">
        <f>W116+W143+W146</f>
        <v>0</v>
      </c>
      <c r="X115" s="57"/>
      <c r="Y115" s="158">
        <f>Y116+Y143+Y146</f>
        <v>10.705524980000002</v>
      </c>
      <c r="Z115" s="57"/>
      <c r="AA115" s="159">
        <f>AA116+AA143+AA146</f>
        <v>6.2705250000000001</v>
      </c>
      <c r="AT115" s="22" t="s">
        <v>75</v>
      </c>
      <c r="AU115" s="22" t="s">
        <v>110</v>
      </c>
      <c r="BK115" s="160">
        <f>BK116+BK143+BK146</f>
        <v>0</v>
      </c>
    </row>
    <row r="116" spans="2:65" s="161" customFormat="1" ht="37.5" customHeight="1" x14ac:dyDescent="0.35">
      <c r="B116" s="162"/>
      <c r="C116" s="163"/>
      <c r="D116" s="164" t="s">
        <v>111</v>
      </c>
      <c r="E116" s="164"/>
      <c r="F116" s="164"/>
      <c r="G116" s="164"/>
      <c r="H116" s="164"/>
      <c r="I116" s="164"/>
      <c r="J116" s="164"/>
      <c r="K116" s="164"/>
      <c r="L116" s="164"/>
      <c r="M116" s="164"/>
      <c r="N116" s="214">
        <f>BK116</f>
        <v>0</v>
      </c>
      <c r="O116" s="214"/>
      <c r="P116" s="214"/>
      <c r="Q116" s="214"/>
      <c r="R116" s="165"/>
      <c r="T116" s="166"/>
      <c r="U116" s="163"/>
      <c r="V116" s="163"/>
      <c r="W116" s="167">
        <f>W117+W125+W141</f>
        <v>0</v>
      </c>
      <c r="X116" s="163"/>
      <c r="Y116" s="167">
        <f>Y117+Y125+Y141</f>
        <v>10.425024980000002</v>
      </c>
      <c r="Z116" s="163"/>
      <c r="AA116" s="168">
        <f>AA117+AA125+AA141</f>
        <v>6.2705250000000001</v>
      </c>
      <c r="AR116" s="169" t="s">
        <v>82</v>
      </c>
      <c r="AT116" s="170" t="s">
        <v>75</v>
      </c>
      <c r="AU116" s="170" t="s">
        <v>76</v>
      </c>
      <c r="AY116" s="169" t="s">
        <v>155</v>
      </c>
      <c r="BK116" s="171">
        <f>BK117+BK125+BK141</f>
        <v>0</v>
      </c>
    </row>
    <row r="117" spans="2:65" s="161" customFormat="1" ht="19.899999999999999" customHeight="1" x14ac:dyDescent="0.3">
      <c r="B117" s="162"/>
      <c r="C117" s="163"/>
      <c r="D117" s="172" t="s">
        <v>114</v>
      </c>
      <c r="E117" s="172"/>
      <c r="F117" s="172"/>
      <c r="G117" s="172"/>
      <c r="H117" s="172"/>
      <c r="I117" s="172"/>
      <c r="J117" s="172"/>
      <c r="K117" s="172"/>
      <c r="L117" s="172"/>
      <c r="M117" s="172"/>
      <c r="N117" s="219">
        <f>BK117</f>
        <v>0</v>
      </c>
      <c r="O117" s="219"/>
      <c r="P117" s="219"/>
      <c r="Q117" s="219"/>
      <c r="R117" s="165"/>
      <c r="T117" s="166"/>
      <c r="U117" s="163"/>
      <c r="V117" s="163"/>
      <c r="W117" s="167">
        <f>SUM(W118:W124)</f>
        <v>0</v>
      </c>
      <c r="X117" s="163"/>
      <c r="Y117" s="167">
        <f>SUM(Y118:Y124)</f>
        <v>10.190904280000002</v>
      </c>
      <c r="Z117" s="163"/>
      <c r="AA117" s="168">
        <f>SUM(AA118:AA124)</f>
        <v>0</v>
      </c>
      <c r="AR117" s="169" t="s">
        <v>82</v>
      </c>
      <c r="AT117" s="170" t="s">
        <v>75</v>
      </c>
      <c r="AU117" s="170" t="s">
        <v>82</v>
      </c>
      <c r="AY117" s="169" t="s">
        <v>155</v>
      </c>
      <c r="BK117" s="171">
        <f>SUM(BK118:BK124)</f>
        <v>0</v>
      </c>
    </row>
    <row r="118" spans="2:65" s="39" customFormat="1" ht="51" customHeight="1" x14ac:dyDescent="0.3">
      <c r="B118" s="142"/>
      <c r="C118" s="173" t="s">
        <v>82</v>
      </c>
      <c r="D118" s="173" t="s">
        <v>156</v>
      </c>
      <c r="E118" s="174" t="s">
        <v>185</v>
      </c>
      <c r="F118" s="220" t="s">
        <v>186</v>
      </c>
      <c r="G118" s="220"/>
      <c r="H118" s="220"/>
      <c r="I118" s="220"/>
      <c r="J118" s="175" t="s">
        <v>183</v>
      </c>
      <c r="K118" s="176">
        <v>19.053999999999998</v>
      </c>
      <c r="L118" s="221">
        <v>0</v>
      </c>
      <c r="M118" s="221"/>
      <c r="N118" s="222">
        <f t="shared" ref="N118:N124" si="5">ROUND(L118*K118,2)</f>
        <v>0</v>
      </c>
      <c r="O118" s="222"/>
      <c r="P118" s="222"/>
      <c r="Q118" s="222"/>
      <c r="R118" s="144"/>
      <c r="T118" s="177"/>
      <c r="U118" s="50" t="s">
        <v>43</v>
      </c>
      <c r="V118" s="41"/>
      <c r="W118" s="178">
        <f t="shared" ref="W118:W124" si="6">V118*K118</f>
        <v>0</v>
      </c>
      <c r="X118" s="178">
        <v>1E-4</v>
      </c>
      <c r="Y118" s="178">
        <f t="shared" ref="Y118:Y124" si="7">X118*K118</f>
        <v>1.9054E-3</v>
      </c>
      <c r="Z118" s="178">
        <v>0</v>
      </c>
      <c r="AA118" s="179">
        <f t="shared" ref="AA118:AA124" si="8">Z118*K118</f>
        <v>0</v>
      </c>
      <c r="AR118" s="22" t="s">
        <v>86</v>
      </c>
      <c r="AT118" s="22" t="s">
        <v>156</v>
      </c>
      <c r="AU118" s="22" t="s">
        <v>134</v>
      </c>
      <c r="AY118" s="22" t="s">
        <v>155</v>
      </c>
      <c r="BE118" s="114">
        <f t="shared" ref="BE118:BE124" si="9">IF(U118="základná",N118,0)</f>
        <v>0</v>
      </c>
      <c r="BF118" s="114">
        <f t="shared" ref="BF118:BF124" si="10">IF(U118="znížená",N118,0)</f>
        <v>0</v>
      </c>
      <c r="BG118" s="114">
        <f t="shared" ref="BG118:BG124" si="11">IF(U118="zákl. prenesená",N118,0)</f>
        <v>0</v>
      </c>
      <c r="BH118" s="114">
        <f t="shared" ref="BH118:BH124" si="12">IF(U118="zníž. prenesená",N118,0)</f>
        <v>0</v>
      </c>
      <c r="BI118" s="114">
        <f t="shared" ref="BI118:BI124" si="13">IF(U118="nulová",N118,0)</f>
        <v>0</v>
      </c>
      <c r="BJ118" s="22" t="s">
        <v>134</v>
      </c>
      <c r="BK118" s="114">
        <f t="shared" ref="BK118:BK124" si="14">ROUND(L118*K118,2)</f>
        <v>0</v>
      </c>
      <c r="BL118" s="22" t="s">
        <v>86</v>
      </c>
      <c r="BM118" s="22" t="s">
        <v>442</v>
      </c>
    </row>
    <row r="119" spans="2:65" s="39" customFormat="1" ht="38.25" customHeight="1" x14ac:dyDescent="0.3">
      <c r="B119" s="142"/>
      <c r="C119" s="173" t="s">
        <v>134</v>
      </c>
      <c r="D119" s="173" t="s">
        <v>156</v>
      </c>
      <c r="E119" s="174" t="s">
        <v>188</v>
      </c>
      <c r="F119" s="220" t="s">
        <v>189</v>
      </c>
      <c r="G119" s="220"/>
      <c r="H119" s="220"/>
      <c r="I119" s="220"/>
      <c r="J119" s="175" t="s">
        <v>183</v>
      </c>
      <c r="K119" s="176">
        <v>139.345</v>
      </c>
      <c r="L119" s="221">
        <v>0</v>
      </c>
      <c r="M119" s="221"/>
      <c r="N119" s="222">
        <f t="shared" si="5"/>
        <v>0</v>
      </c>
      <c r="O119" s="222"/>
      <c r="P119" s="222"/>
      <c r="Q119" s="222"/>
      <c r="R119" s="144"/>
      <c r="T119" s="177"/>
      <c r="U119" s="50" t="s">
        <v>43</v>
      </c>
      <c r="V119" s="41"/>
      <c r="W119" s="178">
        <f t="shared" si="6"/>
        <v>0</v>
      </c>
      <c r="X119" s="178">
        <v>3.2320000000000002E-2</v>
      </c>
      <c r="Y119" s="178">
        <f t="shared" si="7"/>
        <v>4.5036304000000005</v>
      </c>
      <c r="Z119" s="178">
        <v>0</v>
      </c>
      <c r="AA119" s="179">
        <f t="shared" si="8"/>
        <v>0</v>
      </c>
      <c r="AR119" s="22" t="s">
        <v>86</v>
      </c>
      <c r="AT119" s="22" t="s">
        <v>156</v>
      </c>
      <c r="AU119" s="22" t="s">
        <v>134</v>
      </c>
      <c r="AY119" s="22" t="s">
        <v>155</v>
      </c>
      <c r="BE119" s="114">
        <f t="shared" si="9"/>
        <v>0</v>
      </c>
      <c r="BF119" s="114">
        <f t="shared" si="10"/>
        <v>0</v>
      </c>
      <c r="BG119" s="114">
        <f t="shared" si="11"/>
        <v>0</v>
      </c>
      <c r="BH119" s="114">
        <f t="shared" si="12"/>
        <v>0</v>
      </c>
      <c r="BI119" s="114">
        <f t="shared" si="13"/>
        <v>0</v>
      </c>
      <c r="BJ119" s="22" t="s">
        <v>134</v>
      </c>
      <c r="BK119" s="114">
        <f t="shared" si="14"/>
        <v>0</v>
      </c>
      <c r="BL119" s="22" t="s">
        <v>86</v>
      </c>
      <c r="BM119" s="22" t="s">
        <v>443</v>
      </c>
    </row>
    <row r="120" spans="2:65" s="39" customFormat="1" ht="38.25" customHeight="1" x14ac:dyDescent="0.3">
      <c r="B120" s="142"/>
      <c r="C120" s="173" t="s">
        <v>162</v>
      </c>
      <c r="D120" s="173" t="s">
        <v>156</v>
      </c>
      <c r="E120" s="174" t="s">
        <v>194</v>
      </c>
      <c r="F120" s="220" t="s">
        <v>195</v>
      </c>
      <c r="G120" s="220"/>
      <c r="H120" s="220"/>
      <c r="I120" s="220"/>
      <c r="J120" s="175" t="s">
        <v>183</v>
      </c>
      <c r="K120" s="176">
        <v>139.345</v>
      </c>
      <c r="L120" s="221">
        <v>0</v>
      </c>
      <c r="M120" s="221"/>
      <c r="N120" s="222">
        <f t="shared" si="5"/>
        <v>0</v>
      </c>
      <c r="O120" s="222"/>
      <c r="P120" s="222"/>
      <c r="Q120" s="222"/>
      <c r="R120" s="144"/>
      <c r="T120" s="177"/>
      <c r="U120" s="50" t="s">
        <v>43</v>
      </c>
      <c r="V120" s="41"/>
      <c r="W120" s="178">
        <f t="shared" si="6"/>
        <v>0</v>
      </c>
      <c r="X120" s="178">
        <v>3.0500000000000002E-3</v>
      </c>
      <c r="Y120" s="178">
        <f t="shared" si="7"/>
        <v>0.42500225000000003</v>
      </c>
      <c r="Z120" s="178">
        <v>0</v>
      </c>
      <c r="AA120" s="179">
        <f t="shared" si="8"/>
        <v>0</v>
      </c>
      <c r="AR120" s="22" t="s">
        <v>86</v>
      </c>
      <c r="AT120" s="22" t="s">
        <v>156</v>
      </c>
      <c r="AU120" s="22" t="s">
        <v>134</v>
      </c>
      <c r="AY120" s="22" t="s">
        <v>155</v>
      </c>
      <c r="BE120" s="114">
        <f t="shared" si="9"/>
        <v>0</v>
      </c>
      <c r="BF120" s="114">
        <f t="shared" si="10"/>
        <v>0</v>
      </c>
      <c r="BG120" s="114">
        <f t="shared" si="11"/>
        <v>0</v>
      </c>
      <c r="BH120" s="114">
        <f t="shared" si="12"/>
        <v>0</v>
      </c>
      <c r="BI120" s="114">
        <f t="shared" si="13"/>
        <v>0</v>
      </c>
      <c r="BJ120" s="22" t="s">
        <v>134</v>
      </c>
      <c r="BK120" s="114">
        <f t="shared" si="14"/>
        <v>0</v>
      </c>
      <c r="BL120" s="22" t="s">
        <v>86</v>
      </c>
      <c r="BM120" s="22" t="s">
        <v>444</v>
      </c>
    </row>
    <row r="121" spans="2:65" s="39" customFormat="1" ht="38.25" customHeight="1" x14ac:dyDescent="0.3">
      <c r="B121" s="142"/>
      <c r="C121" s="173" t="s">
        <v>86</v>
      </c>
      <c r="D121" s="173" t="s">
        <v>156</v>
      </c>
      <c r="E121" s="174" t="s">
        <v>197</v>
      </c>
      <c r="F121" s="220" t="s">
        <v>198</v>
      </c>
      <c r="G121" s="220"/>
      <c r="H121" s="220"/>
      <c r="I121" s="220"/>
      <c r="J121" s="175" t="s">
        <v>183</v>
      </c>
      <c r="K121" s="176">
        <v>139.345</v>
      </c>
      <c r="L121" s="221">
        <v>0</v>
      </c>
      <c r="M121" s="221"/>
      <c r="N121" s="222">
        <f t="shared" si="5"/>
        <v>0</v>
      </c>
      <c r="O121" s="222"/>
      <c r="P121" s="222"/>
      <c r="Q121" s="222"/>
      <c r="R121" s="144"/>
      <c r="T121" s="177"/>
      <c r="U121" s="50" t="s">
        <v>43</v>
      </c>
      <c r="V121" s="41"/>
      <c r="W121" s="178">
        <f t="shared" si="6"/>
        <v>0</v>
      </c>
      <c r="X121" s="178">
        <v>0</v>
      </c>
      <c r="Y121" s="178">
        <f t="shared" si="7"/>
        <v>0</v>
      </c>
      <c r="Z121" s="178">
        <v>0</v>
      </c>
      <c r="AA121" s="179">
        <f t="shared" si="8"/>
        <v>0</v>
      </c>
      <c r="AR121" s="22" t="s">
        <v>86</v>
      </c>
      <c r="AT121" s="22" t="s">
        <v>156</v>
      </c>
      <c r="AU121" s="22" t="s">
        <v>134</v>
      </c>
      <c r="AY121" s="22" t="s">
        <v>155</v>
      </c>
      <c r="BE121" s="114">
        <f t="shared" si="9"/>
        <v>0</v>
      </c>
      <c r="BF121" s="114">
        <f t="shared" si="10"/>
        <v>0</v>
      </c>
      <c r="BG121" s="114">
        <f t="shared" si="11"/>
        <v>0</v>
      </c>
      <c r="BH121" s="114">
        <f t="shared" si="12"/>
        <v>0</v>
      </c>
      <c r="BI121" s="114">
        <f t="shared" si="13"/>
        <v>0</v>
      </c>
      <c r="BJ121" s="22" t="s">
        <v>134</v>
      </c>
      <c r="BK121" s="114">
        <f t="shared" si="14"/>
        <v>0</v>
      </c>
      <c r="BL121" s="22" t="s">
        <v>86</v>
      </c>
      <c r="BM121" s="22" t="s">
        <v>445</v>
      </c>
    </row>
    <row r="122" spans="2:65" s="39" customFormat="1" ht="25.5" customHeight="1" x14ac:dyDescent="0.3">
      <c r="B122" s="142"/>
      <c r="C122" s="173" t="s">
        <v>167</v>
      </c>
      <c r="D122" s="173" t="s">
        <v>156</v>
      </c>
      <c r="E122" s="174" t="s">
        <v>200</v>
      </c>
      <c r="F122" s="220" t="s">
        <v>201</v>
      </c>
      <c r="G122" s="220"/>
      <c r="H122" s="220"/>
      <c r="I122" s="220"/>
      <c r="J122" s="175" t="s">
        <v>183</v>
      </c>
      <c r="K122" s="176">
        <v>139.345</v>
      </c>
      <c r="L122" s="221">
        <v>0</v>
      </c>
      <c r="M122" s="221"/>
      <c r="N122" s="222">
        <f t="shared" si="5"/>
        <v>0</v>
      </c>
      <c r="O122" s="222"/>
      <c r="P122" s="222"/>
      <c r="Q122" s="222"/>
      <c r="R122" s="144"/>
      <c r="T122" s="177"/>
      <c r="U122" s="50" t="s">
        <v>43</v>
      </c>
      <c r="V122" s="41"/>
      <c r="W122" s="178">
        <f t="shared" si="6"/>
        <v>0</v>
      </c>
      <c r="X122" s="178">
        <v>1E-4</v>
      </c>
      <c r="Y122" s="178">
        <f t="shared" si="7"/>
        <v>1.3934500000000001E-2</v>
      </c>
      <c r="Z122" s="178">
        <v>0</v>
      </c>
      <c r="AA122" s="179">
        <f t="shared" si="8"/>
        <v>0</v>
      </c>
      <c r="AR122" s="22" t="s">
        <v>86</v>
      </c>
      <c r="AT122" s="22" t="s">
        <v>156</v>
      </c>
      <c r="AU122" s="22" t="s">
        <v>134</v>
      </c>
      <c r="AY122" s="22" t="s">
        <v>155</v>
      </c>
      <c r="BE122" s="114">
        <f t="shared" si="9"/>
        <v>0</v>
      </c>
      <c r="BF122" s="114">
        <f t="shared" si="10"/>
        <v>0</v>
      </c>
      <c r="BG122" s="114">
        <f t="shared" si="11"/>
        <v>0</v>
      </c>
      <c r="BH122" s="114">
        <f t="shared" si="12"/>
        <v>0</v>
      </c>
      <c r="BI122" s="114">
        <f t="shared" si="13"/>
        <v>0</v>
      </c>
      <c r="BJ122" s="22" t="s">
        <v>134</v>
      </c>
      <c r="BK122" s="114">
        <f t="shared" si="14"/>
        <v>0</v>
      </c>
      <c r="BL122" s="22" t="s">
        <v>86</v>
      </c>
      <c r="BM122" s="22" t="s">
        <v>446</v>
      </c>
    </row>
    <row r="123" spans="2:65" s="39" customFormat="1" ht="38.25" customHeight="1" x14ac:dyDescent="0.3">
      <c r="B123" s="142"/>
      <c r="C123" s="173" t="s">
        <v>170</v>
      </c>
      <c r="D123" s="173" t="s">
        <v>156</v>
      </c>
      <c r="E123" s="174" t="s">
        <v>206</v>
      </c>
      <c r="F123" s="220" t="s">
        <v>207</v>
      </c>
      <c r="G123" s="220"/>
      <c r="H123" s="220"/>
      <c r="I123" s="220"/>
      <c r="J123" s="175" t="s">
        <v>183</v>
      </c>
      <c r="K123" s="176">
        <v>128.94200000000001</v>
      </c>
      <c r="L123" s="221">
        <v>0</v>
      </c>
      <c r="M123" s="221"/>
      <c r="N123" s="222">
        <f t="shared" si="5"/>
        <v>0</v>
      </c>
      <c r="O123" s="222"/>
      <c r="P123" s="222"/>
      <c r="Q123" s="222"/>
      <c r="R123" s="144"/>
      <c r="T123" s="177"/>
      <c r="U123" s="50" t="s">
        <v>43</v>
      </c>
      <c r="V123" s="41"/>
      <c r="W123" s="178">
        <f t="shared" si="6"/>
        <v>0</v>
      </c>
      <c r="X123" s="178">
        <v>3.8989999999999997E-2</v>
      </c>
      <c r="Y123" s="178">
        <f t="shared" si="7"/>
        <v>5.0274485799999997</v>
      </c>
      <c r="Z123" s="178">
        <v>0</v>
      </c>
      <c r="AA123" s="179">
        <f t="shared" si="8"/>
        <v>0</v>
      </c>
      <c r="AR123" s="22" t="s">
        <v>86</v>
      </c>
      <c r="AT123" s="22" t="s">
        <v>156</v>
      </c>
      <c r="AU123" s="22" t="s">
        <v>134</v>
      </c>
      <c r="AY123" s="22" t="s">
        <v>155</v>
      </c>
      <c r="BE123" s="114">
        <f t="shared" si="9"/>
        <v>0</v>
      </c>
      <c r="BF123" s="114">
        <f t="shared" si="10"/>
        <v>0</v>
      </c>
      <c r="BG123" s="114">
        <f t="shared" si="11"/>
        <v>0</v>
      </c>
      <c r="BH123" s="114">
        <f t="shared" si="12"/>
        <v>0</v>
      </c>
      <c r="BI123" s="114">
        <f t="shared" si="13"/>
        <v>0</v>
      </c>
      <c r="BJ123" s="22" t="s">
        <v>134</v>
      </c>
      <c r="BK123" s="114">
        <f t="shared" si="14"/>
        <v>0</v>
      </c>
      <c r="BL123" s="22" t="s">
        <v>86</v>
      </c>
      <c r="BM123" s="22" t="s">
        <v>447</v>
      </c>
    </row>
    <row r="124" spans="2:65" s="39" customFormat="1" ht="38.25" customHeight="1" x14ac:dyDescent="0.3">
      <c r="B124" s="142"/>
      <c r="C124" s="173" t="s">
        <v>173</v>
      </c>
      <c r="D124" s="173" t="s">
        <v>156</v>
      </c>
      <c r="E124" s="174" t="s">
        <v>209</v>
      </c>
      <c r="F124" s="220" t="s">
        <v>210</v>
      </c>
      <c r="G124" s="220"/>
      <c r="H124" s="220"/>
      <c r="I124" s="220"/>
      <c r="J124" s="175" t="s">
        <v>183</v>
      </c>
      <c r="K124" s="176">
        <v>10.403</v>
      </c>
      <c r="L124" s="221">
        <v>0</v>
      </c>
      <c r="M124" s="221"/>
      <c r="N124" s="222">
        <f t="shared" si="5"/>
        <v>0</v>
      </c>
      <c r="O124" s="222"/>
      <c r="P124" s="222"/>
      <c r="Q124" s="222"/>
      <c r="R124" s="144"/>
      <c r="T124" s="177"/>
      <c r="U124" s="50" t="s">
        <v>43</v>
      </c>
      <c r="V124" s="41"/>
      <c r="W124" s="178">
        <f t="shared" si="6"/>
        <v>0</v>
      </c>
      <c r="X124" s="178">
        <v>2.1049999999999999E-2</v>
      </c>
      <c r="Y124" s="178">
        <f t="shared" si="7"/>
        <v>0.21898315000000002</v>
      </c>
      <c r="Z124" s="178">
        <v>0</v>
      </c>
      <c r="AA124" s="179">
        <f t="shared" si="8"/>
        <v>0</v>
      </c>
      <c r="AR124" s="22" t="s">
        <v>86</v>
      </c>
      <c r="AT124" s="22" t="s">
        <v>156</v>
      </c>
      <c r="AU124" s="22" t="s">
        <v>134</v>
      </c>
      <c r="AY124" s="22" t="s">
        <v>155</v>
      </c>
      <c r="BE124" s="114">
        <f t="shared" si="9"/>
        <v>0</v>
      </c>
      <c r="BF124" s="114">
        <f t="shared" si="10"/>
        <v>0</v>
      </c>
      <c r="BG124" s="114">
        <f t="shared" si="11"/>
        <v>0</v>
      </c>
      <c r="BH124" s="114">
        <f t="shared" si="12"/>
        <v>0</v>
      </c>
      <c r="BI124" s="114">
        <f t="shared" si="13"/>
        <v>0</v>
      </c>
      <c r="BJ124" s="22" t="s">
        <v>134</v>
      </c>
      <c r="BK124" s="114">
        <f t="shared" si="14"/>
        <v>0</v>
      </c>
      <c r="BL124" s="22" t="s">
        <v>86</v>
      </c>
      <c r="BM124" s="22" t="s">
        <v>448</v>
      </c>
    </row>
    <row r="125" spans="2:65" s="161" customFormat="1" ht="29.85" customHeight="1" x14ac:dyDescent="0.3">
      <c r="B125" s="162"/>
      <c r="C125" s="163"/>
      <c r="D125" s="172" t="s">
        <v>115</v>
      </c>
      <c r="E125" s="172"/>
      <c r="F125" s="172"/>
      <c r="G125" s="172"/>
      <c r="H125" s="172"/>
      <c r="I125" s="172"/>
      <c r="J125" s="172"/>
      <c r="K125" s="172"/>
      <c r="L125" s="172"/>
      <c r="M125" s="172"/>
      <c r="N125" s="223">
        <f>BK125</f>
        <v>0</v>
      </c>
      <c r="O125" s="223"/>
      <c r="P125" s="223"/>
      <c r="Q125" s="223"/>
      <c r="R125" s="165"/>
      <c r="T125" s="166"/>
      <c r="U125" s="163"/>
      <c r="V125" s="163"/>
      <c r="W125" s="167">
        <f>SUM(W126:W140)</f>
        <v>0</v>
      </c>
      <c r="X125" s="163"/>
      <c r="Y125" s="167">
        <f>SUM(Y126:Y140)</f>
        <v>0.23412070000000001</v>
      </c>
      <c r="Z125" s="163"/>
      <c r="AA125" s="168">
        <f>SUM(AA126:AA140)</f>
        <v>6.2705250000000001</v>
      </c>
      <c r="AR125" s="169" t="s">
        <v>82</v>
      </c>
      <c r="AT125" s="170" t="s">
        <v>75</v>
      </c>
      <c r="AU125" s="170" t="s">
        <v>82</v>
      </c>
      <c r="AY125" s="169" t="s">
        <v>155</v>
      </c>
      <c r="BK125" s="171">
        <f>SUM(BK126:BK140)</f>
        <v>0</v>
      </c>
    </row>
    <row r="126" spans="2:65" s="39" customFormat="1" ht="38.25" customHeight="1" x14ac:dyDescent="0.3">
      <c r="B126" s="142"/>
      <c r="C126" s="173" t="s">
        <v>177</v>
      </c>
      <c r="D126" s="173" t="s">
        <v>156</v>
      </c>
      <c r="E126" s="174" t="s">
        <v>223</v>
      </c>
      <c r="F126" s="220" t="s">
        <v>224</v>
      </c>
      <c r="G126" s="220"/>
      <c r="H126" s="220"/>
      <c r="I126" s="220"/>
      <c r="J126" s="175" t="s">
        <v>183</v>
      </c>
      <c r="K126" s="176">
        <v>130</v>
      </c>
      <c r="L126" s="221">
        <v>0</v>
      </c>
      <c r="M126" s="221"/>
      <c r="N126" s="222">
        <f t="shared" ref="N126:N140" si="15">ROUND(L126*K126,2)</f>
        <v>0</v>
      </c>
      <c r="O126" s="222"/>
      <c r="P126" s="222"/>
      <c r="Q126" s="222"/>
      <c r="R126" s="144"/>
      <c r="T126" s="177"/>
      <c r="U126" s="50" t="s">
        <v>43</v>
      </c>
      <c r="V126" s="41"/>
      <c r="W126" s="178">
        <f t="shared" ref="W126:W140" si="16">V126*K126</f>
        <v>0</v>
      </c>
      <c r="X126" s="178">
        <v>0</v>
      </c>
      <c r="Y126" s="178">
        <f t="shared" ref="Y126:Y140" si="17">X126*K126</f>
        <v>0</v>
      </c>
      <c r="Z126" s="178">
        <v>0</v>
      </c>
      <c r="AA126" s="179">
        <f t="shared" ref="AA126:AA140" si="18">Z126*K126</f>
        <v>0</v>
      </c>
      <c r="AR126" s="22" t="s">
        <v>86</v>
      </c>
      <c r="AT126" s="22" t="s">
        <v>156</v>
      </c>
      <c r="AU126" s="22" t="s">
        <v>134</v>
      </c>
      <c r="AY126" s="22" t="s">
        <v>155</v>
      </c>
      <c r="BE126" s="114">
        <f t="shared" ref="BE126:BE140" si="19">IF(U126="základná",N126,0)</f>
        <v>0</v>
      </c>
      <c r="BF126" s="114">
        <f t="shared" ref="BF126:BF140" si="20">IF(U126="znížená",N126,0)</f>
        <v>0</v>
      </c>
      <c r="BG126" s="114">
        <f t="shared" ref="BG126:BG140" si="21">IF(U126="zákl. prenesená",N126,0)</f>
        <v>0</v>
      </c>
      <c r="BH126" s="114">
        <f t="shared" ref="BH126:BH140" si="22">IF(U126="zníž. prenesená",N126,0)</f>
        <v>0</v>
      </c>
      <c r="BI126" s="114">
        <f t="shared" ref="BI126:BI140" si="23">IF(U126="nulová",N126,0)</f>
        <v>0</v>
      </c>
      <c r="BJ126" s="22" t="s">
        <v>134</v>
      </c>
      <c r="BK126" s="114">
        <f t="shared" ref="BK126:BK140" si="24">ROUND(L126*K126,2)</f>
        <v>0</v>
      </c>
      <c r="BL126" s="22" t="s">
        <v>86</v>
      </c>
      <c r="BM126" s="22" t="s">
        <v>449</v>
      </c>
    </row>
    <row r="127" spans="2:65" s="39" customFormat="1" ht="25.5" customHeight="1" x14ac:dyDescent="0.3">
      <c r="B127" s="142"/>
      <c r="C127" s="173" t="s">
        <v>180</v>
      </c>
      <c r="D127" s="173" t="s">
        <v>156</v>
      </c>
      <c r="E127" s="174" t="s">
        <v>226</v>
      </c>
      <c r="F127" s="220" t="s">
        <v>227</v>
      </c>
      <c r="G127" s="220"/>
      <c r="H127" s="220"/>
      <c r="I127" s="220"/>
      <c r="J127" s="175" t="s">
        <v>183</v>
      </c>
      <c r="K127" s="176">
        <v>130</v>
      </c>
      <c r="L127" s="221">
        <v>0</v>
      </c>
      <c r="M127" s="221"/>
      <c r="N127" s="222">
        <f t="shared" si="15"/>
        <v>0</v>
      </c>
      <c r="O127" s="222"/>
      <c r="P127" s="222"/>
      <c r="Q127" s="222"/>
      <c r="R127" s="144"/>
      <c r="T127" s="177"/>
      <c r="U127" s="50" t="s">
        <v>43</v>
      </c>
      <c r="V127" s="41"/>
      <c r="W127" s="178">
        <f t="shared" si="16"/>
        <v>0</v>
      </c>
      <c r="X127" s="178">
        <v>7.5000000000000002E-4</v>
      </c>
      <c r="Y127" s="178">
        <f t="shared" si="17"/>
        <v>9.7500000000000003E-2</v>
      </c>
      <c r="Z127" s="178">
        <v>0</v>
      </c>
      <c r="AA127" s="179">
        <f t="shared" si="18"/>
        <v>0</v>
      </c>
      <c r="AR127" s="22" t="s">
        <v>86</v>
      </c>
      <c r="AT127" s="22" t="s">
        <v>156</v>
      </c>
      <c r="AU127" s="22" t="s">
        <v>134</v>
      </c>
      <c r="AY127" s="22" t="s">
        <v>155</v>
      </c>
      <c r="BE127" s="114">
        <f t="shared" si="19"/>
        <v>0</v>
      </c>
      <c r="BF127" s="114">
        <f t="shared" si="20"/>
        <v>0</v>
      </c>
      <c r="BG127" s="114">
        <f t="shared" si="21"/>
        <v>0</v>
      </c>
      <c r="BH127" s="114">
        <f t="shared" si="22"/>
        <v>0</v>
      </c>
      <c r="BI127" s="114">
        <f t="shared" si="23"/>
        <v>0</v>
      </c>
      <c r="BJ127" s="22" t="s">
        <v>134</v>
      </c>
      <c r="BK127" s="114">
        <f t="shared" si="24"/>
        <v>0</v>
      </c>
      <c r="BL127" s="22" t="s">
        <v>86</v>
      </c>
      <c r="BM127" s="22" t="s">
        <v>450</v>
      </c>
    </row>
    <row r="128" spans="2:65" s="39" customFormat="1" ht="38.25" customHeight="1" x14ac:dyDescent="0.3">
      <c r="B128" s="142"/>
      <c r="C128" s="173" t="s">
        <v>184</v>
      </c>
      <c r="D128" s="173" t="s">
        <v>156</v>
      </c>
      <c r="E128" s="174" t="s">
        <v>229</v>
      </c>
      <c r="F128" s="220" t="s">
        <v>230</v>
      </c>
      <c r="G128" s="220"/>
      <c r="H128" s="220"/>
      <c r="I128" s="220"/>
      <c r="J128" s="175" t="s">
        <v>183</v>
      </c>
      <c r="K128" s="176">
        <v>130</v>
      </c>
      <c r="L128" s="221">
        <v>0</v>
      </c>
      <c r="M128" s="221"/>
      <c r="N128" s="222">
        <f t="shared" si="15"/>
        <v>0</v>
      </c>
      <c r="O128" s="222"/>
      <c r="P128" s="222"/>
      <c r="Q128" s="222"/>
      <c r="R128" s="144"/>
      <c r="T128" s="177"/>
      <c r="U128" s="50" t="s">
        <v>43</v>
      </c>
      <c r="V128" s="41"/>
      <c r="W128" s="178">
        <f t="shared" si="16"/>
        <v>0</v>
      </c>
      <c r="X128" s="178">
        <v>0</v>
      </c>
      <c r="Y128" s="178">
        <f t="shared" si="17"/>
        <v>0</v>
      </c>
      <c r="Z128" s="178">
        <v>0</v>
      </c>
      <c r="AA128" s="179">
        <f t="shared" si="18"/>
        <v>0</v>
      </c>
      <c r="AR128" s="22" t="s">
        <v>86</v>
      </c>
      <c r="AT128" s="22" t="s">
        <v>156</v>
      </c>
      <c r="AU128" s="22" t="s">
        <v>134</v>
      </c>
      <c r="AY128" s="22" t="s">
        <v>155</v>
      </c>
      <c r="BE128" s="114">
        <f t="shared" si="19"/>
        <v>0</v>
      </c>
      <c r="BF128" s="114">
        <f t="shared" si="20"/>
        <v>0</v>
      </c>
      <c r="BG128" s="114">
        <f t="shared" si="21"/>
        <v>0</v>
      </c>
      <c r="BH128" s="114">
        <f t="shared" si="22"/>
        <v>0</v>
      </c>
      <c r="BI128" s="114">
        <f t="shared" si="23"/>
        <v>0</v>
      </c>
      <c r="BJ128" s="22" t="s">
        <v>134</v>
      </c>
      <c r="BK128" s="114">
        <f t="shared" si="24"/>
        <v>0</v>
      </c>
      <c r="BL128" s="22" t="s">
        <v>86</v>
      </c>
      <c r="BM128" s="22" t="s">
        <v>451</v>
      </c>
    </row>
    <row r="129" spans="2:65" s="39" customFormat="1" ht="16.5" customHeight="1" x14ac:dyDescent="0.3">
      <c r="B129" s="142"/>
      <c r="C129" s="173" t="s">
        <v>187</v>
      </c>
      <c r="D129" s="173" t="s">
        <v>156</v>
      </c>
      <c r="E129" s="174" t="s">
        <v>232</v>
      </c>
      <c r="F129" s="220" t="s">
        <v>233</v>
      </c>
      <c r="G129" s="220"/>
      <c r="H129" s="220"/>
      <c r="I129" s="220"/>
      <c r="J129" s="175" t="s">
        <v>183</v>
      </c>
      <c r="K129" s="176">
        <v>130</v>
      </c>
      <c r="L129" s="221">
        <v>0</v>
      </c>
      <c r="M129" s="221"/>
      <c r="N129" s="222">
        <f t="shared" si="15"/>
        <v>0</v>
      </c>
      <c r="O129" s="222"/>
      <c r="P129" s="222"/>
      <c r="Q129" s="222"/>
      <c r="R129" s="144"/>
      <c r="T129" s="177"/>
      <c r="U129" s="50" t="s">
        <v>43</v>
      </c>
      <c r="V129" s="41"/>
      <c r="W129" s="178">
        <f t="shared" si="16"/>
        <v>0</v>
      </c>
      <c r="X129" s="178">
        <v>5.0000000000000002E-5</v>
      </c>
      <c r="Y129" s="178">
        <f t="shared" si="17"/>
        <v>6.5000000000000006E-3</v>
      </c>
      <c r="Z129" s="178">
        <v>0</v>
      </c>
      <c r="AA129" s="179">
        <f t="shared" si="18"/>
        <v>0</v>
      </c>
      <c r="AR129" s="22" t="s">
        <v>86</v>
      </c>
      <c r="AT129" s="22" t="s">
        <v>156</v>
      </c>
      <c r="AU129" s="22" t="s">
        <v>134</v>
      </c>
      <c r="AY129" s="22" t="s">
        <v>155</v>
      </c>
      <c r="BE129" s="114">
        <f t="shared" si="19"/>
        <v>0</v>
      </c>
      <c r="BF129" s="114">
        <f t="shared" si="20"/>
        <v>0</v>
      </c>
      <c r="BG129" s="114">
        <f t="shared" si="21"/>
        <v>0</v>
      </c>
      <c r="BH129" s="114">
        <f t="shared" si="22"/>
        <v>0</v>
      </c>
      <c r="BI129" s="114">
        <f t="shared" si="23"/>
        <v>0</v>
      </c>
      <c r="BJ129" s="22" t="s">
        <v>134</v>
      </c>
      <c r="BK129" s="114">
        <f t="shared" si="24"/>
        <v>0</v>
      </c>
      <c r="BL129" s="22" t="s">
        <v>86</v>
      </c>
      <c r="BM129" s="22" t="s">
        <v>452</v>
      </c>
    </row>
    <row r="130" spans="2:65" s="39" customFormat="1" ht="25.5" customHeight="1" x14ac:dyDescent="0.3">
      <c r="B130" s="142"/>
      <c r="C130" s="173" t="s">
        <v>190</v>
      </c>
      <c r="D130" s="173" t="s">
        <v>156</v>
      </c>
      <c r="E130" s="174" t="s">
        <v>235</v>
      </c>
      <c r="F130" s="220" t="s">
        <v>236</v>
      </c>
      <c r="G130" s="220"/>
      <c r="H130" s="220"/>
      <c r="I130" s="220"/>
      <c r="J130" s="175" t="s">
        <v>183</v>
      </c>
      <c r="K130" s="176">
        <v>130</v>
      </c>
      <c r="L130" s="221">
        <v>0</v>
      </c>
      <c r="M130" s="221"/>
      <c r="N130" s="222">
        <f t="shared" si="15"/>
        <v>0</v>
      </c>
      <c r="O130" s="222"/>
      <c r="P130" s="222"/>
      <c r="Q130" s="222"/>
      <c r="R130" s="144"/>
      <c r="T130" s="177"/>
      <c r="U130" s="50" t="s">
        <v>43</v>
      </c>
      <c r="V130" s="41"/>
      <c r="W130" s="178">
        <f t="shared" si="16"/>
        <v>0</v>
      </c>
      <c r="X130" s="178">
        <v>0</v>
      </c>
      <c r="Y130" s="178">
        <f t="shared" si="17"/>
        <v>0</v>
      </c>
      <c r="Z130" s="178">
        <v>0</v>
      </c>
      <c r="AA130" s="179">
        <f t="shared" si="18"/>
        <v>0</v>
      </c>
      <c r="AR130" s="22" t="s">
        <v>86</v>
      </c>
      <c r="AT130" s="22" t="s">
        <v>156</v>
      </c>
      <c r="AU130" s="22" t="s">
        <v>134</v>
      </c>
      <c r="AY130" s="22" t="s">
        <v>155</v>
      </c>
      <c r="BE130" s="114">
        <f t="shared" si="19"/>
        <v>0</v>
      </c>
      <c r="BF130" s="114">
        <f t="shared" si="20"/>
        <v>0</v>
      </c>
      <c r="BG130" s="114">
        <f t="shared" si="21"/>
        <v>0</v>
      </c>
      <c r="BH130" s="114">
        <f t="shared" si="22"/>
        <v>0</v>
      </c>
      <c r="BI130" s="114">
        <f t="shared" si="23"/>
        <v>0</v>
      </c>
      <c r="BJ130" s="22" t="s">
        <v>134</v>
      </c>
      <c r="BK130" s="114">
        <f t="shared" si="24"/>
        <v>0</v>
      </c>
      <c r="BL130" s="22" t="s">
        <v>86</v>
      </c>
      <c r="BM130" s="22" t="s">
        <v>453</v>
      </c>
    </row>
    <row r="131" spans="2:65" s="39" customFormat="1" ht="25.5" customHeight="1" x14ac:dyDescent="0.3">
      <c r="B131" s="142"/>
      <c r="C131" s="173" t="s">
        <v>193</v>
      </c>
      <c r="D131" s="173" t="s">
        <v>156</v>
      </c>
      <c r="E131" s="174" t="s">
        <v>242</v>
      </c>
      <c r="F131" s="220" t="s">
        <v>243</v>
      </c>
      <c r="G131" s="220"/>
      <c r="H131" s="220"/>
      <c r="I131" s="220"/>
      <c r="J131" s="175" t="s">
        <v>240</v>
      </c>
      <c r="K131" s="176">
        <v>41.35</v>
      </c>
      <c r="L131" s="221">
        <v>0</v>
      </c>
      <c r="M131" s="221"/>
      <c r="N131" s="222">
        <f t="shared" si="15"/>
        <v>0</v>
      </c>
      <c r="O131" s="222"/>
      <c r="P131" s="222"/>
      <c r="Q131" s="222"/>
      <c r="R131" s="144"/>
      <c r="T131" s="177"/>
      <c r="U131" s="50" t="s">
        <v>43</v>
      </c>
      <c r="V131" s="41"/>
      <c r="W131" s="178">
        <f t="shared" si="16"/>
        <v>0</v>
      </c>
      <c r="X131" s="178">
        <v>1.14E-3</v>
      </c>
      <c r="Y131" s="178">
        <f t="shared" si="17"/>
        <v>4.7139E-2</v>
      </c>
      <c r="Z131" s="178">
        <v>0</v>
      </c>
      <c r="AA131" s="179">
        <f t="shared" si="18"/>
        <v>0</v>
      </c>
      <c r="AR131" s="22" t="s">
        <v>86</v>
      </c>
      <c r="AT131" s="22" t="s">
        <v>156</v>
      </c>
      <c r="AU131" s="22" t="s">
        <v>134</v>
      </c>
      <c r="AY131" s="22" t="s">
        <v>155</v>
      </c>
      <c r="BE131" s="114">
        <f t="shared" si="19"/>
        <v>0</v>
      </c>
      <c r="BF131" s="114">
        <f t="shared" si="20"/>
        <v>0</v>
      </c>
      <c r="BG131" s="114">
        <f t="shared" si="21"/>
        <v>0</v>
      </c>
      <c r="BH131" s="114">
        <f t="shared" si="22"/>
        <v>0</v>
      </c>
      <c r="BI131" s="114">
        <f t="shared" si="23"/>
        <v>0</v>
      </c>
      <c r="BJ131" s="22" t="s">
        <v>134</v>
      </c>
      <c r="BK131" s="114">
        <f t="shared" si="24"/>
        <v>0</v>
      </c>
      <c r="BL131" s="22" t="s">
        <v>86</v>
      </c>
      <c r="BM131" s="22" t="s">
        <v>454</v>
      </c>
    </row>
    <row r="132" spans="2:65" s="39" customFormat="1" ht="16.5" customHeight="1" x14ac:dyDescent="0.3">
      <c r="B132" s="142"/>
      <c r="C132" s="173" t="s">
        <v>196</v>
      </c>
      <c r="D132" s="173" t="s">
        <v>156</v>
      </c>
      <c r="E132" s="174" t="s">
        <v>248</v>
      </c>
      <c r="F132" s="220" t="s">
        <v>249</v>
      </c>
      <c r="G132" s="220"/>
      <c r="H132" s="220"/>
      <c r="I132" s="220"/>
      <c r="J132" s="175" t="s">
        <v>240</v>
      </c>
      <c r="K132" s="176">
        <v>41.61</v>
      </c>
      <c r="L132" s="221">
        <v>0</v>
      </c>
      <c r="M132" s="221"/>
      <c r="N132" s="222">
        <f t="shared" si="15"/>
        <v>0</v>
      </c>
      <c r="O132" s="222"/>
      <c r="P132" s="222"/>
      <c r="Q132" s="222"/>
      <c r="R132" s="144"/>
      <c r="T132" s="177"/>
      <c r="U132" s="50" t="s">
        <v>43</v>
      </c>
      <c r="V132" s="41"/>
      <c r="W132" s="178">
        <f t="shared" si="16"/>
        <v>0</v>
      </c>
      <c r="X132" s="178">
        <v>8.7000000000000001E-4</v>
      </c>
      <c r="Y132" s="178">
        <f t="shared" si="17"/>
        <v>3.6200700000000002E-2</v>
      </c>
      <c r="Z132" s="178">
        <v>0</v>
      </c>
      <c r="AA132" s="179">
        <f t="shared" si="18"/>
        <v>0</v>
      </c>
      <c r="AR132" s="22" t="s">
        <v>86</v>
      </c>
      <c r="AT132" s="22" t="s">
        <v>156</v>
      </c>
      <c r="AU132" s="22" t="s">
        <v>134</v>
      </c>
      <c r="AY132" s="22" t="s">
        <v>155</v>
      </c>
      <c r="BE132" s="114">
        <f t="shared" si="19"/>
        <v>0</v>
      </c>
      <c r="BF132" s="114">
        <f t="shared" si="20"/>
        <v>0</v>
      </c>
      <c r="BG132" s="114">
        <f t="shared" si="21"/>
        <v>0</v>
      </c>
      <c r="BH132" s="114">
        <f t="shared" si="22"/>
        <v>0</v>
      </c>
      <c r="BI132" s="114">
        <f t="shared" si="23"/>
        <v>0</v>
      </c>
      <c r="BJ132" s="22" t="s">
        <v>134</v>
      </c>
      <c r="BK132" s="114">
        <f t="shared" si="24"/>
        <v>0</v>
      </c>
      <c r="BL132" s="22" t="s">
        <v>86</v>
      </c>
      <c r="BM132" s="22" t="s">
        <v>455</v>
      </c>
    </row>
    <row r="133" spans="2:65" s="39" customFormat="1" ht="25.5" customHeight="1" x14ac:dyDescent="0.3">
      <c r="B133" s="142"/>
      <c r="C133" s="173" t="s">
        <v>199</v>
      </c>
      <c r="D133" s="173" t="s">
        <v>156</v>
      </c>
      <c r="E133" s="174" t="s">
        <v>251</v>
      </c>
      <c r="F133" s="220" t="s">
        <v>252</v>
      </c>
      <c r="G133" s="220"/>
      <c r="H133" s="220"/>
      <c r="I133" s="220"/>
      <c r="J133" s="175" t="s">
        <v>240</v>
      </c>
      <c r="K133" s="176">
        <v>38.799999999999997</v>
      </c>
      <c r="L133" s="221">
        <v>0</v>
      </c>
      <c r="M133" s="221"/>
      <c r="N133" s="222">
        <f t="shared" si="15"/>
        <v>0</v>
      </c>
      <c r="O133" s="222"/>
      <c r="P133" s="222"/>
      <c r="Q133" s="222"/>
      <c r="R133" s="144"/>
      <c r="T133" s="177"/>
      <c r="U133" s="50" t="s">
        <v>43</v>
      </c>
      <c r="V133" s="41"/>
      <c r="W133" s="178">
        <f t="shared" si="16"/>
        <v>0</v>
      </c>
      <c r="X133" s="178">
        <v>8.8999999999999995E-4</v>
      </c>
      <c r="Y133" s="178">
        <f t="shared" si="17"/>
        <v>3.4531999999999993E-2</v>
      </c>
      <c r="Z133" s="178">
        <v>0</v>
      </c>
      <c r="AA133" s="179">
        <f t="shared" si="18"/>
        <v>0</v>
      </c>
      <c r="AR133" s="22" t="s">
        <v>86</v>
      </c>
      <c r="AT133" s="22" t="s">
        <v>156</v>
      </c>
      <c r="AU133" s="22" t="s">
        <v>134</v>
      </c>
      <c r="AY133" s="22" t="s">
        <v>155</v>
      </c>
      <c r="BE133" s="114">
        <f t="shared" si="19"/>
        <v>0</v>
      </c>
      <c r="BF133" s="114">
        <f t="shared" si="20"/>
        <v>0</v>
      </c>
      <c r="BG133" s="114">
        <f t="shared" si="21"/>
        <v>0</v>
      </c>
      <c r="BH133" s="114">
        <f t="shared" si="22"/>
        <v>0</v>
      </c>
      <c r="BI133" s="114">
        <f t="shared" si="23"/>
        <v>0</v>
      </c>
      <c r="BJ133" s="22" t="s">
        <v>134</v>
      </c>
      <c r="BK133" s="114">
        <f t="shared" si="24"/>
        <v>0</v>
      </c>
      <c r="BL133" s="22" t="s">
        <v>86</v>
      </c>
      <c r="BM133" s="22" t="s">
        <v>456</v>
      </c>
    </row>
    <row r="134" spans="2:65" s="39" customFormat="1" ht="25.5" customHeight="1" x14ac:dyDescent="0.3">
      <c r="B134" s="142"/>
      <c r="C134" s="173" t="s">
        <v>202</v>
      </c>
      <c r="D134" s="173" t="s">
        <v>156</v>
      </c>
      <c r="E134" s="174" t="s">
        <v>254</v>
      </c>
      <c r="F134" s="220" t="s">
        <v>255</v>
      </c>
      <c r="G134" s="220"/>
      <c r="H134" s="220"/>
      <c r="I134" s="220"/>
      <c r="J134" s="175" t="s">
        <v>240</v>
      </c>
      <c r="K134" s="176">
        <v>13.61</v>
      </c>
      <c r="L134" s="221">
        <v>0</v>
      </c>
      <c r="M134" s="221"/>
      <c r="N134" s="222">
        <f t="shared" si="15"/>
        <v>0</v>
      </c>
      <c r="O134" s="222"/>
      <c r="P134" s="222"/>
      <c r="Q134" s="222"/>
      <c r="R134" s="144"/>
      <c r="T134" s="177"/>
      <c r="U134" s="50" t="s">
        <v>43</v>
      </c>
      <c r="V134" s="41"/>
      <c r="W134" s="178">
        <f t="shared" si="16"/>
        <v>0</v>
      </c>
      <c r="X134" s="178">
        <v>8.9999999999999998E-4</v>
      </c>
      <c r="Y134" s="178">
        <f t="shared" si="17"/>
        <v>1.2248999999999999E-2</v>
      </c>
      <c r="Z134" s="178">
        <v>0</v>
      </c>
      <c r="AA134" s="179">
        <f t="shared" si="18"/>
        <v>0</v>
      </c>
      <c r="AR134" s="22" t="s">
        <v>86</v>
      </c>
      <c r="AT134" s="22" t="s">
        <v>156</v>
      </c>
      <c r="AU134" s="22" t="s">
        <v>134</v>
      </c>
      <c r="AY134" s="22" t="s">
        <v>155</v>
      </c>
      <c r="BE134" s="114">
        <f t="shared" si="19"/>
        <v>0</v>
      </c>
      <c r="BF134" s="114">
        <f t="shared" si="20"/>
        <v>0</v>
      </c>
      <c r="BG134" s="114">
        <f t="shared" si="21"/>
        <v>0</v>
      </c>
      <c r="BH134" s="114">
        <f t="shared" si="22"/>
        <v>0</v>
      </c>
      <c r="BI134" s="114">
        <f t="shared" si="23"/>
        <v>0</v>
      </c>
      <c r="BJ134" s="22" t="s">
        <v>134</v>
      </c>
      <c r="BK134" s="114">
        <f t="shared" si="24"/>
        <v>0</v>
      </c>
      <c r="BL134" s="22" t="s">
        <v>86</v>
      </c>
      <c r="BM134" s="22" t="s">
        <v>457</v>
      </c>
    </row>
    <row r="135" spans="2:65" s="39" customFormat="1" ht="38.25" customHeight="1" x14ac:dyDescent="0.3">
      <c r="B135" s="142"/>
      <c r="C135" s="173" t="s">
        <v>205</v>
      </c>
      <c r="D135" s="173" t="s">
        <v>156</v>
      </c>
      <c r="E135" s="174" t="s">
        <v>257</v>
      </c>
      <c r="F135" s="220" t="s">
        <v>258</v>
      </c>
      <c r="G135" s="220"/>
      <c r="H135" s="220"/>
      <c r="I135" s="220"/>
      <c r="J135" s="175" t="s">
        <v>183</v>
      </c>
      <c r="K135" s="176">
        <v>139.345</v>
      </c>
      <c r="L135" s="221">
        <v>0</v>
      </c>
      <c r="M135" s="221"/>
      <c r="N135" s="222">
        <f t="shared" si="15"/>
        <v>0</v>
      </c>
      <c r="O135" s="222"/>
      <c r="P135" s="222"/>
      <c r="Q135" s="222"/>
      <c r="R135" s="144"/>
      <c r="T135" s="177"/>
      <c r="U135" s="50" t="s">
        <v>43</v>
      </c>
      <c r="V135" s="41"/>
      <c r="W135" s="178">
        <f t="shared" si="16"/>
        <v>0</v>
      </c>
      <c r="X135" s="178">
        <v>0</v>
      </c>
      <c r="Y135" s="178">
        <f t="shared" si="17"/>
        <v>0</v>
      </c>
      <c r="Z135" s="178">
        <v>4.4999999999999998E-2</v>
      </c>
      <c r="AA135" s="179">
        <f t="shared" si="18"/>
        <v>6.2705250000000001</v>
      </c>
      <c r="AR135" s="22" t="s">
        <v>86</v>
      </c>
      <c r="AT135" s="22" t="s">
        <v>156</v>
      </c>
      <c r="AU135" s="22" t="s">
        <v>134</v>
      </c>
      <c r="AY135" s="22" t="s">
        <v>155</v>
      </c>
      <c r="BE135" s="114">
        <f t="shared" si="19"/>
        <v>0</v>
      </c>
      <c r="BF135" s="114">
        <f t="shared" si="20"/>
        <v>0</v>
      </c>
      <c r="BG135" s="114">
        <f t="shared" si="21"/>
        <v>0</v>
      </c>
      <c r="BH135" s="114">
        <f t="shared" si="22"/>
        <v>0</v>
      </c>
      <c r="BI135" s="114">
        <f t="shared" si="23"/>
        <v>0</v>
      </c>
      <c r="BJ135" s="22" t="s">
        <v>134</v>
      </c>
      <c r="BK135" s="114">
        <f t="shared" si="24"/>
        <v>0</v>
      </c>
      <c r="BL135" s="22" t="s">
        <v>86</v>
      </c>
      <c r="BM135" s="22" t="s">
        <v>458</v>
      </c>
    </row>
    <row r="136" spans="2:65" s="39" customFormat="1" ht="25.5" customHeight="1" x14ac:dyDescent="0.3">
      <c r="B136" s="142"/>
      <c r="C136" s="173" t="s">
        <v>208</v>
      </c>
      <c r="D136" s="173" t="s">
        <v>156</v>
      </c>
      <c r="E136" s="174" t="s">
        <v>260</v>
      </c>
      <c r="F136" s="220" t="s">
        <v>261</v>
      </c>
      <c r="G136" s="220"/>
      <c r="H136" s="220"/>
      <c r="I136" s="220"/>
      <c r="J136" s="175" t="s">
        <v>176</v>
      </c>
      <c r="K136" s="176">
        <v>6.2709999999999999</v>
      </c>
      <c r="L136" s="221">
        <v>0</v>
      </c>
      <c r="M136" s="221"/>
      <c r="N136" s="222">
        <f t="shared" si="15"/>
        <v>0</v>
      </c>
      <c r="O136" s="222"/>
      <c r="P136" s="222"/>
      <c r="Q136" s="222"/>
      <c r="R136" s="144"/>
      <c r="T136" s="177"/>
      <c r="U136" s="50" t="s">
        <v>43</v>
      </c>
      <c r="V136" s="41"/>
      <c r="W136" s="178">
        <f t="shared" si="16"/>
        <v>0</v>
      </c>
      <c r="X136" s="178">
        <v>0</v>
      </c>
      <c r="Y136" s="178">
        <f t="shared" si="17"/>
        <v>0</v>
      </c>
      <c r="Z136" s="178">
        <v>0</v>
      </c>
      <c r="AA136" s="179">
        <f t="shared" si="18"/>
        <v>0</v>
      </c>
      <c r="AR136" s="22" t="s">
        <v>86</v>
      </c>
      <c r="AT136" s="22" t="s">
        <v>156</v>
      </c>
      <c r="AU136" s="22" t="s">
        <v>134</v>
      </c>
      <c r="AY136" s="22" t="s">
        <v>155</v>
      </c>
      <c r="BE136" s="114">
        <f t="shared" si="19"/>
        <v>0</v>
      </c>
      <c r="BF136" s="114">
        <f t="shared" si="20"/>
        <v>0</v>
      </c>
      <c r="BG136" s="114">
        <f t="shared" si="21"/>
        <v>0</v>
      </c>
      <c r="BH136" s="114">
        <f t="shared" si="22"/>
        <v>0</v>
      </c>
      <c r="BI136" s="114">
        <f t="shared" si="23"/>
        <v>0</v>
      </c>
      <c r="BJ136" s="22" t="s">
        <v>134</v>
      </c>
      <c r="BK136" s="114">
        <f t="shared" si="24"/>
        <v>0</v>
      </c>
      <c r="BL136" s="22" t="s">
        <v>86</v>
      </c>
      <c r="BM136" s="22" t="s">
        <v>459</v>
      </c>
    </row>
    <row r="137" spans="2:65" s="39" customFormat="1" ht="25.5" customHeight="1" x14ac:dyDescent="0.3">
      <c r="B137" s="142"/>
      <c r="C137" s="173" t="s">
        <v>211</v>
      </c>
      <c r="D137" s="173" t="s">
        <v>156</v>
      </c>
      <c r="E137" s="174" t="s">
        <v>263</v>
      </c>
      <c r="F137" s="220" t="s">
        <v>264</v>
      </c>
      <c r="G137" s="220"/>
      <c r="H137" s="220"/>
      <c r="I137" s="220"/>
      <c r="J137" s="175" t="s">
        <v>176</v>
      </c>
      <c r="K137" s="176">
        <v>87.793999999999997</v>
      </c>
      <c r="L137" s="221">
        <v>0</v>
      </c>
      <c r="M137" s="221"/>
      <c r="N137" s="222">
        <f t="shared" si="15"/>
        <v>0</v>
      </c>
      <c r="O137" s="222"/>
      <c r="P137" s="222"/>
      <c r="Q137" s="222"/>
      <c r="R137" s="144"/>
      <c r="T137" s="177"/>
      <c r="U137" s="50" t="s">
        <v>43</v>
      </c>
      <c r="V137" s="41"/>
      <c r="W137" s="178">
        <f t="shared" si="16"/>
        <v>0</v>
      </c>
      <c r="X137" s="178">
        <v>0</v>
      </c>
      <c r="Y137" s="178">
        <f t="shared" si="17"/>
        <v>0</v>
      </c>
      <c r="Z137" s="178">
        <v>0</v>
      </c>
      <c r="AA137" s="179">
        <f t="shared" si="18"/>
        <v>0</v>
      </c>
      <c r="AR137" s="22" t="s">
        <v>86</v>
      </c>
      <c r="AT137" s="22" t="s">
        <v>156</v>
      </c>
      <c r="AU137" s="22" t="s">
        <v>134</v>
      </c>
      <c r="AY137" s="22" t="s">
        <v>155</v>
      </c>
      <c r="BE137" s="114">
        <f t="shared" si="19"/>
        <v>0</v>
      </c>
      <c r="BF137" s="114">
        <f t="shared" si="20"/>
        <v>0</v>
      </c>
      <c r="BG137" s="114">
        <f t="shared" si="21"/>
        <v>0</v>
      </c>
      <c r="BH137" s="114">
        <f t="shared" si="22"/>
        <v>0</v>
      </c>
      <c r="BI137" s="114">
        <f t="shared" si="23"/>
        <v>0</v>
      </c>
      <c r="BJ137" s="22" t="s">
        <v>134</v>
      </c>
      <c r="BK137" s="114">
        <f t="shared" si="24"/>
        <v>0</v>
      </c>
      <c r="BL137" s="22" t="s">
        <v>86</v>
      </c>
      <c r="BM137" s="22" t="s">
        <v>460</v>
      </c>
    </row>
    <row r="138" spans="2:65" s="39" customFormat="1" ht="25.5" customHeight="1" x14ac:dyDescent="0.3">
      <c r="B138" s="142"/>
      <c r="C138" s="173" t="s">
        <v>9</v>
      </c>
      <c r="D138" s="173" t="s">
        <v>156</v>
      </c>
      <c r="E138" s="174" t="s">
        <v>266</v>
      </c>
      <c r="F138" s="220" t="s">
        <v>267</v>
      </c>
      <c r="G138" s="220"/>
      <c r="H138" s="220"/>
      <c r="I138" s="220"/>
      <c r="J138" s="175" t="s">
        <v>176</v>
      </c>
      <c r="K138" s="176">
        <v>6.2709999999999999</v>
      </c>
      <c r="L138" s="221">
        <v>0</v>
      </c>
      <c r="M138" s="221"/>
      <c r="N138" s="222">
        <f t="shared" si="15"/>
        <v>0</v>
      </c>
      <c r="O138" s="222"/>
      <c r="P138" s="222"/>
      <c r="Q138" s="222"/>
      <c r="R138" s="144"/>
      <c r="T138" s="177"/>
      <c r="U138" s="50" t="s">
        <v>43</v>
      </c>
      <c r="V138" s="41"/>
      <c r="W138" s="178">
        <f t="shared" si="16"/>
        <v>0</v>
      </c>
      <c r="X138" s="178">
        <v>0</v>
      </c>
      <c r="Y138" s="178">
        <f t="shared" si="17"/>
        <v>0</v>
      </c>
      <c r="Z138" s="178">
        <v>0</v>
      </c>
      <c r="AA138" s="179">
        <f t="shared" si="18"/>
        <v>0</v>
      </c>
      <c r="AR138" s="22" t="s">
        <v>86</v>
      </c>
      <c r="AT138" s="22" t="s">
        <v>156</v>
      </c>
      <c r="AU138" s="22" t="s">
        <v>134</v>
      </c>
      <c r="AY138" s="22" t="s">
        <v>155</v>
      </c>
      <c r="BE138" s="114">
        <f t="shared" si="19"/>
        <v>0</v>
      </c>
      <c r="BF138" s="114">
        <f t="shared" si="20"/>
        <v>0</v>
      </c>
      <c r="BG138" s="114">
        <f t="shared" si="21"/>
        <v>0</v>
      </c>
      <c r="BH138" s="114">
        <f t="shared" si="22"/>
        <v>0</v>
      </c>
      <c r="BI138" s="114">
        <f t="shared" si="23"/>
        <v>0</v>
      </c>
      <c r="BJ138" s="22" t="s">
        <v>134</v>
      </c>
      <c r="BK138" s="114">
        <f t="shared" si="24"/>
        <v>0</v>
      </c>
      <c r="BL138" s="22" t="s">
        <v>86</v>
      </c>
      <c r="BM138" s="22" t="s">
        <v>461</v>
      </c>
    </row>
    <row r="139" spans="2:65" s="39" customFormat="1" ht="25.5" customHeight="1" x14ac:dyDescent="0.3">
      <c r="B139" s="142"/>
      <c r="C139" s="173" t="s">
        <v>216</v>
      </c>
      <c r="D139" s="173" t="s">
        <v>156</v>
      </c>
      <c r="E139" s="174" t="s">
        <v>269</v>
      </c>
      <c r="F139" s="220" t="s">
        <v>270</v>
      </c>
      <c r="G139" s="220"/>
      <c r="H139" s="220"/>
      <c r="I139" s="220"/>
      <c r="J139" s="175" t="s">
        <v>176</v>
      </c>
      <c r="K139" s="176">
        <v>12.542</v>
      </c>
      <c r="L139" s="221">
        <v>0</v>
      </c>
      <c r="M139" s="221"/>
      <c r="N139" s="222">
        <f t="shared" si="15"/>
        <v>0</v>
      </c>
      <c r="O139" s="222"/>
      <c r="P139" s="222"/>
      <c r="Q139" s="222"/>
      <c r="R139" s="144"/>
      <c r="T139" s="177"/>
      <c r="U139" s="50" t="s">
        <v>43</v>
      </c>
      <c r="V139" s="41"/>
      <c r="W139" s="178">
        <f t="shared" si="16"/>
        <v>0</v>
      </c>
      <c r="X139" s="178">
        <v>0</v>
      </c>
      <c r="Y139" s="178">
        <f t="shared" si="17"/>
        <v>0</v>
      </c>
      <c r="Z139" s="178">
        <v>0</v>
      </c>
      <c r="AA139" s="179">
        <f t="shared" si="18"/>
        <v>0</v>
      </c>
      <c r="AR139" s="22" t="s">
        <v>86</v>
      </c>
      <c r="AT139" s="22" t="s">
        <v>156</v>
      </c>
      <c r="AU139" s="22" t="s">
        <v>134</v>
      </c>
      <c r="AY139" s="22" t="s">
        <v>155</v>
      </c>
      <c r="BE139" s="114">
        <f t="shared" si="19"/>
        <v>0</v>
      </c>
      <c r="BF139" s="114">
        <f t="shared" si="20"/>
        <v>0</v>
      </c>
      <c r="BG139" s="114">
        <f t="shared" si="21"/>
        <v>0</v>
      </c>
      <c r="BH139" s="114">
        <f t="shared" si="22"/>
        <v>0</v>
      </c>
      <c r="BI139" s="114">
        <f t="shared" si="23"/>
        <v>0</v>
      </c>
      <c r="BJ139" s="22" t="s">
        <v>134</v>
      </c>
      <c r="BK139" s="114">
        <f t="shared" si="24"/>
        <v>0</v>
      </c>
      <c r="BL139" s="22" t="s">
        <v>86</v>
      </c>
      <c r="BM139" s="22" t="s">
        <v>462</v>
      </c>
    </row>
    <row r="140" spans="2:65" s="39" customFormat="1" ht="25.5" customHeight="1" x14ac:dyDescent="0.3">
      <c r="B140" s="142"/>
      <c r="C140" s="173" t="s">
        <v>219</v>
      </c>
      <c r="D140" s="173" t="s">
        <v>156</v>
      </c>
      <c r="E140" s="174" t="s">
        <v>272</v>
      </c>
      <c r="F140" s="220" t="s">
        <v>273</v>
      </c>
      <c r="G140" s="220"/>
      <c r="H140" s="220"/>
      <c r="I140" s="220"/>
      <c r="J140" s="175" t="s">
        <v>176</v>
      </c>
      <c r="K140" s="176">
        <v>6.2709999999999999</v>
      </c>
      <c r="L140" s="221">
        <v>0</v>
      </c>
      <c r="M140" s="221"/>
      <c r="N140" s="222">
        <f t="shared" si="15"/>
        <v>0</v>
      </c>
      <c r="O140" s="222"/>
      <c r="P140" s="222"/>
      <c r="Q140" s="222"/>
      <c r="R140" s="144"/>
      <c r="T140" s="177"/>
      <c r="U140" s="50" t="s">
        <v>43</v>
      </c>
      <c r="V140" s="41"/>
      <c r="W140" s="178">
        <f t="shared" si="16"/>
        <v>0</v>
      </c>
      <c r="X140" s="178">
        <v>0</v>
      </c>
      <c r="Y140" s="178">
        <f t="shared" si="17"/>
        <v>0</v>
      </c>
      <c r="Z140" s="178">
        <v>0</v>
      </c>
      <c r="AA140" s="179">
        <f t="shared" si="18"/>
        <v>0</v>
      </c>
      <c r="AR140" s="22" t="s">
        <v>86</v>
      </c>
      <c r="AT140" s="22" t="s">
        <v>156</v>
      </c>
      <c r="AU140" s="22" t="s">
        <v>134</v>
      </c>
      <c r="AY140" s="22" t="s">
        <v>155</v>
      </c>
      <c r="BE140" s="114">
        <f t="shared" si="19"/>
        <v>0</v>
      </c>
      <c r="BF140" s="114">
        <f t="shared" si="20"/>
        <v>0</v>
      </c>
      <c r="BG140" s="114">
        <f t="shared" si="21"/>
        <v>0</v>
      </c>
      <c r="BH140" s="114">
        <f t="shared" si="22"/>
        <v>0</v>
      </c>
      <c r="BI140" s="114">
        <f t="shared" si="23"/>
        <v>0</v>
      </c>
      <c r="BJ140" s="22" t="s">
        <v>134</v>
      </c>
      <c r="BK140" s="114">
        <f t="shared" si="24"/>
        <v>0</v>
      </c>
      <c r="BL140" s="22" t="s">
        <v>86</v>
      </c>
      <c r="BM140" s="22" t="s">
        <v>463</v>
      </c>
    </row>
    <row r="141" spans="2:65" s="161" customFormat="1" ht="29.85" customHeight="1" x14ac:dyDescent="0.3">
      <c r="B141" s="162"/>
      <c r="C141" s="163"/>
      <c r="D141" s="172" t="s">
        <v>116</v>
      </c>
      <c r="E141" s="172"/>
      <c r="F141" s="172"/>
      <c r="G141" s="172"/>
      <c r="H141" s="172"/>
      <c r="I141" s="172"/>
      <c r="J141" s="172"/>
      <c r="K141" s="172"/>
      <c r="L141" s="172"/>
      <c r="M141" s="172"/>
      <c r="N141" s="223">
        <f>BK141</f>
        <v>0</v>
      </c>
      <c r="O141" s="223"/>
      <c r="P141" s="223"/>
      <c r="Q141" s="223"/>
      <c r="R141" s="165"/>
      <c r="T141" s="166"/>
      <c r="U141" s="163"/>
      <c r="V141" s="163"/>
      <c r="W141" s="167">
        <f>W142</f>
        <v>0</v>
      </c>
      <c r="X141" s="163"/>
      <c r="Y141" s="167">
        <f>Y142</f>
        <v>0</v>
      </c>
      <c r="Z141" s="163"/>
      <c r="AA141" s="168">
        <f>AA142</f>
        <v>0</v>
      </c>
      <c r="AR141" s="169" t="s">
        <v>82</v>
      </c>
      <c r="AT141" s="170" t="s">
        <v>75</v>
      </c>
      <c r="AU141" s="170" t="s">
        <v>82</v>
      </c>
      <c r="AY141" s="169" t="s">
        <v>155</v>
      </c>
      <c r="BK141" s="171">
        <f>BK142</f>
        <v>0</v>
      </c>
    </row>
    <row r="142" spans="2:65" s="39" customFormat="1" ht="38.25" customHeight="1" x14ac:dyDescent="0.3">
      <c r="B142" s="142"/>
      <c r="C142" s="173" t="s">
        <v>222</v>
      </c>
      <c r="D142" s="173" t="s">
        <v>156</v>
      </c>
      <c r="E142" s="174" t="s">
        <v>279</v>
      </c>
      <c r="F142" s="220" t="s">
        <v>280</v>
      </c>
      <c r="G142" s="220"/>
      <c r="H142" s="220"/>
      <c r="I142" s="220"/>
      <c r="J142" s="175" t="s">
        <v>176</v>
      </c>
      <c r="K142" s="176">
        <v>10.425000000000001</v>
      </c>
      <c r="L142" s="221">
        <v>0</v>
      </c>
      <c r="M142" s="221"/>
      <c r="N142" s="222">
        <f>ROUND(L142*K142,2)</f>
        <v>0</v>
      </c>
      <c r="O142" s="222"/>
      <c r="P142" s="222"/>
      <c r="Q142" s="222"/>
      <c r="R142" s="144"/>
      <c r="T142" s="177"/>
      <c r="U142" s="50" t="s">
        <v>43</v>
      </c>
      <c r="V142" s="41"/>
      <c r="W142" s="178">
        <f>V142*K142</f>
        <v>0</v>
      </c>
      <c r="X142" s="178">
        <v>0</v>
      </c>
      <c r="Y142" s="178">
        <f>X142*K142</f>
        <v>0</v>
      </c>
      <c r="Z142" s="178">
        <v>0</v>
      </c>
      <c r="AA142" s="179">
        <f>Z142*K142</f>
        <v>0</v>
      </c>
      <c r="AR142" s="22" t="s">
        <v>86</v>
      </c>
      <c r="AT142" s="22" t="s">
        <v>156</v>
      </c>
      <c r="AU142" s="22" t="s">
        <v>134</v>
      </c>
      <c r="AY142" s="22" t="s">
        <v>155</v>
      </c>
      <c r="BE142" s="114">
        <f>IF(U142="základná",N142,0)</f>
        <v>0</v>
      </c>
      <c r="BF142" s="114">
        <f>IF(U142="znížená",N142,0)</f>
        <v>0</v>
      </c>
      <c r="BG142" s="114">
        <f>IF(U142="zákl. prenesená",N142,0)</f>
        <v>0</v>
      </c>
      <c r="BH142" s="114">
        <f>IF(U142="zníž. prenesená",N142,0)</f>
        <v>0</v>
      </c>
      <c r="BI142" s="114">
        <f>IF(U142="nulová",N142,0)</f>
        <v>0</v>
      </c>
      <c r="BJ142" s="22" t="s">
        <v>134</v>
      </c>
      <c r="BK142" s="114">
        <f>ROUND(L142*K142,2)</f>
        <v>0</v>
      </c>
      <c r="BL142" s="22" t="s">
        <v>86</v>
      </c>
      <c r="BM142" s="22" t="s">
        <v>464</v>
      </c>
    </row>
    <row r="143" spans="2:65" s="161" customFormat="1" ht="37.5" customHeight="1" x14ac:dyDescent="0.35">
      <c r="B143" s="162"/>
      <c r="C143" s="163"/>
      <c r="D143" s="164" t="s">
        <v>117</v>
      </c>
      <c r="E143" s="164"/>
      <c r="F143" s="164"/>
      <c r="G143" s="164"/>
      <c r="H143" s="164"/>
      <c r="I143" s="164"/>
      <c r="J143" s="164"/>
      <c r="K143" s="164"/>
      <c r="L143" s="164"/>
      <c r="M143" s="164"/>
      <c r="N143" s="224">
        <f>BK143</f>
        <v>0</v>
      </c>
      <c r="O143" s="224"/>
      <c r="P143" s="224"/>
      <c r="Q143" s="224"/>
      <c r="R143" s="165"/>
      <c r="T143" s="166"/>
      <c r="U143" s="163"/>
      <c r="V143" s="163"/>
      <c r="W143" s="167">
        <f>W144</f>
        <v>0</v>
      </c>
      <c r="X143" s="163"/>
      <c r="Y143" s="167">
        <f>Y144</f>
        <v>0.28049999999999997</v>
      </c>
      <c r="Z143" s="163"/>
      <c r="AA143" s="168">
        <f>AA144</f>
        <v>0</v>
      </c>
      <c r="AR143" s="169" t="s">
        <v>134</v>
      </c>
      <c r="AT143" s="170" t="s">
        <v>75</v>
      </c>
      <c r="AU143" s="170" t="s">
        <v>76</v>
      </c>
      <c r="AY143" s="169" t="s">
        <v>155</v>
      </c>
      <c r="BK143" s="171">
        <f>BK144</f>
        <v>0</v>
      </c>
    </row>
    <row r="144" spans="2:65" s="161" customFormat="1" ht="19.899999999999999" customHeight="1" x14ac:dyDescent="0.3">
      <c r="B144" s="162"/>
      <c r="C144" s="163"/>
      <c r="D144" s="172" t="s">
        <v>124</v>
      </c>
      <c r="E144" s="172"/>
      <c r="F144" s="172"/>
      <c r="G144" s="172"/>
      <c r="H144" s="172"/>
      <c r="I144" s="172"/>
      <c r="J144" s="172"/>
      <c r="K144" s="172"/>
      <c r="L144" s="172"/>
      <c r="M144" s="172"/>
      <c r="N144" s="219">
        <f>BK144</f>
        <v>0</v>
      </c>
      <c r="O144" s="219"/>
      <c r="P144" s="219"/>
      <c r="Q144" s="219"/>
      <c r="R144" s="165"/>
      <c r="T144" s="166"/>
      <c r="U144" s="163"/>
      <c r="V144" s="163"/>
      <c r="W144" s="167">
        <f>W145</f>
        <v>0</v>
      </c>
      <c r="X144" s="163"/>
      <c r="Y144" s="167">
        <f>Y145</f>
        <v>0.28049999999999997</v>
      </c>
      <c r="Z144" s="163"/>
      <c r="AA144" s="168">
        <f>AA145</f>
        <v>0</v>
      </c>
      <c r="AR144" s="169" t="s">
        <v>134</v>
      </c>
      <c r="AT144" s="170" t="s">
        <v>75</v>
      </c>
      <c r="AU144" s="170" t="s">
        <v>82</v>
      </c>
      <c r="AY144" s="169" t="s">
        <v>155</v>
      </c>
      <c r="BK144" s="171">
        <f>BK145</f>
        <v>0</v>
      </c>
    </row>
    <row r="145" spans="2:65" s="39" customFormat="1" ht="38.25" customHeight="1" x14ac:dyDescent="0.3">
      <c r="B145" s="142"/>
      <c r="C145" s="173" t="s">
        <v>225</v>
      </c>
      <c r="D145" s="173" t="s">
        <v>156</v>
      </c>
      <c r="E145" s="174" t="s">
        <v>422</v>
      </c>
      <c r="F145" s="220" t="s">
        <v>423</v>
      </c>
      <c r="G145" s="220"/>
      <c r="H145" s="220"/>
      <c r="I145" s="220"/>
      <c r="J145" s="175" t="s">
        <v>183</v>
      </c>
      <c r="K145" s="176">
        <v>850</v>
      </c>
      <c r="L145" s="221">
        <v>0</v>
      </c>
      <c r="M145" s="221"/>
      <c r="N145" s="222">
        <f>ROUND(L145*K145,2)</f>
        <v>0</v>
      </c>
      <c r="O145" s="222"/>
      <c r="P145" s="222"/>
      <c r="Q145" s="222"/>
      <c r="R145" s="144"/>
      <c r="T145" s="177"/>
      <c r="U145" s="50" t="s">
        <v>43</v>
      </c>
      <c r="V145" s="41"/>
      <c r="W145" s="178">
        <f>V145*K145</f>
        <v>0</v>
      </c>
      <c r="X145" s="178">
        <v>3.3E-4</v>
      </c>
      <c r="Y145" s="178">
        <f>X145*K145</f>
        <v>0.28049999999999997</v>
      </c>
      <c r="Z145" s="178">
        <v>0</v>
      </c>
      <c r="AA145" s="179">
        <f>Z145*K145</f>
        <v>0</v>
      </c>
      <c r="AR145" s="22" t="s">
        <v>202</v>
      </c>
      <c r="AT145" s="22" t="s">
        <v>156</v>
      </c>
      <c r="AU145" s="22" t="s">
        <v>134</v>
      </c>
      <c r="AY145" s="22" t="s">
        <v>155</v>
      </c>
      <c r="BE145" s="114">
        <f>IF(U145="základná",N145,0)</f>
        <v>0</v>
      </c>
      <c r="BF145" s="114">
        <f>IF(U145="znížená",N145,0)</f>
        <v>0</v>
      </c>
      <c r="BG145" s="114">
        <f>IF(U145="zákl. prenesená",N145,0)</f>
        <v>0</v>
      </c>
      <c r="BH145" s="114">
        <f>IF(U145="zníž. prenesená",N145,0)</f>
        <v>0</v>
      </c>
      <c r="BI145" s="114">
        <f>IF(U145="nulová",N145,0)</f>
        <v>0</v>
      </c>
      <c r="BJ145" s="22" t="s">
        <v>134</v>
      </c>
      <c r="BK145" s="114">
        <f>ROUND(L145*K145,2)</f>
        <v>0</v>
      </c>
      <c r="BL145" s="22" t="s">
        <v>202</v>
      </c>
      <c r="BM145" s="22" t="s">
        <v>465</v>
      </c>
    </row>
    <row r="146" spans="2:65" s="39" customFormat="1" ht="49.9" customHeight="1" x14ac:dyDescent="0.35">
      <c r="B146" s="40"/>
      <c r="C146" s="41"/>
      <c r="D146" s="164" t="s">
        <v>440</v>
      </c>
      <c r="E146" s="41"/>
      <c r="F146" s="41"/>
      <c r="G146" s="41"/>
      <c r="H146" s="41"/>
      <c r="I146" s="41"/>
      <c r="J146" s="41"/>
      <c r="K146" s="41"/>
      <c r="L146" s="41"/>
      <c r="M146" s="41"/>
      <c r="N146" s="228">
        <f t="shared" ref="N146:N151" si="25">BK146</f>
        <v>0</v>
      </c>
      <c r="O146" s="228"/>
      <c r="P146" s="228"/>
      <c r="Q146" s="228"/>
      <c r="R146" s="42"/>
      <c r="T146" s="185"/>
      <c r="U146" s="41"/>
      <c r="V146" s="41"/>
      <c r="W146" s="41"/>
      <c r="X146" s="41"/>
      <c r="Y146" s="41"/>
      <c r="Z146" s="41"/>
      <c r="AA146" s="82"/>
      <c r="AT146" s="22" t="s">
        <v>75</v>
      </c>
      <c r="AU146" s="22" t="s">
        <v>76</v>
      </c>
      <c r="AY146" s="22" t="s">
        <v>441</v>
      </c>
      <c r="BK146" s="114">
        <f>SUM(BK147:BK151)</f>
        <v>0</v>
      </c>
    </row>
    <row r="147" spans="2:65" s="39" customFormat="1" ht="22.35" customHeight="1" x14ac:dyDescent="0.3">
      <c r="B147" s="40"/>
      <c r="C147" s="186"/>
      <c r="D147" s="186" t="s">
        <v>156</v>
      </c>
      <c r="E147" s="187"/>
      <c r="F147" s="229"/>
      <c r="G147" s="229"/>
      <c r="H147" s="229"/>
      <c r="I147" s="229"/>
      <c r="J147" s="188"/>
      <c r="K147" s="184"/>
      <c r="L147" s="221"/>
      <c r="M147" s="221"/>
      <c r="N147" s="230">
        <f t="shared" si="25"/>
        <v>0</v>
      </c>
      <c r="O147" s="230"/>
      <c r="P147" s="230"/>
      <c r="Q147" s="230"/>
      <c r="R147" s="42"/>
      <c r="T147" s="177"/>
      <c r="U147" s="189" t="s">
        <v>43</v>
      </c>
      <c r="V147" s="41"/>
      <c r="W147" s="41"/>
      <c r="X147" s="41"/>
      <c r="Y147" s="41"/>
      <c r="Z147" s="41"/>
      <c r="AA147" s="82"/>
      <c r="AT147" s="22" t="s">
        <v>441</v>
      </c>
      <c r="AU147" s="22" t="s">
        <v>82</v>
      </c>
      <c r="AY147" s="22" t="s">
        <v>441</v>
      </c>
      <c r="BE147" s="114">
        <f>IF(U147="základná",N147,0)</f>
        <v>0</v>
      </c>
      <c r="BF147" s="114">
        <f>IF(U147="znížená",N147,0)</f>
        <v>0</v>
      </c>
      <c r="BG147" s="114">
        <f>IF(U147="zákl. prenesená",N147,0)</f>
        <v>0</v>
      </c>
      <c r="BH147" s="114">
        <f>IF(U147="zníž. prenesená",N147,0)</f>
        <v>0</v>
      </c>
      <c r="BI147" s="114">
        <f>IF(U147="nulová",N147,0)</f>
        <v>0</v>
      </c>
      <c r="BJ147" s="22" t="s">
        <v>134</v>
      </c>
      <c r="BK147" s="114">
        <f>L147*K147</f>
        <v>0</v>
      </c>
    </row>
    <row r="148" spans="2:65" s="39" customFormat="1" ht="22.35" customHeight="1" x14ac:dyDescent="0.3">
      <c r="B148" s="40"/>
      <c r="C148" s="186"/>
      <c r="D148" s="186" t="s">
        <v>156</v>
      </c>
      <c r="E148" s="187"/>
      <c r="F148" s="229"/>
      <c r="G148" s="229"/>
      <c r="H148" s="229"/>
      <c r="I148" s="229"/>
      <c r="J148" s="188"/>
      <c r="K148" s="184"/>
      <c r="L148" s="221"/>
      <c r="M148" s="221"/>
      <c r="N148" s="230">
        <f t="shared" si="25"/>
        <v>0</v>
      </c>
      <c r="O148" s="230"/>
      <c r="P148" s="230"/>
      <c r="Q148" s="230"/>
      <c r="R148" s="42"/>
      <c r="T148" s="177"/>
      <c r="U148" s="189" t="s">
        <v>43</v>
      </c>
      <c r="V148" s="41"/>
      <c r="W148" s="41"/>
      <c r="X148" s="41"/>
      <c r="Y148" s="41"/>
      <c r="Z148" s="41"/>
      <c r="AA148" s="82"/>
      <c r="AT148" s="22" t="s">
        <v>441</v>
      </c>
      <c r="AU148" s="22" t="s">
        <v>82</v>
      </c>
      <c r="AY148" s="22" t="s">
        <v>441</v>
      </c>
      <c r="BE148" s="114">
        <f>IF(U148="základná",N148,0)</f>
        <v>0</v>
      </c>
      <c r="BF148" s="114">
        <f>IF(U148="znížená",N148,0)</f>
        <v>0</v>
      </c>
      <c r="BG148" s="114">
        <f>IF(U148="zákl. prenesená",N148,0)</f>
        <v>0</v>
      </c>
      <c r="BH148" s="114">
        <f>IF(U148="zníž. prenesená",N148,0)</f>
        <v>0</v>
      </c>
      <c r="BI148" s="114">
        <f>IF(U148="nulová",N148,0)</f>
        <v>0</v>
      </c>
      <c r="BJ148" s="22" t="s">
        <v>134</v>
      </c>
      <c r="BK148" s="114">
        <f>L148*K148</f>
        <v>0</v>
      </c>
    </row>
    <row r="149" spans="2:65" s="39" customFormat="1" ht="22.35" customHeight="1" x14ac:dyDescent="0.3">
      <c r="B149" s="40"/>
      <c r="C149" s="186"/>
      <c r="D149" s="186" t="s">
        <v>156</v>
      </c>
      <c r="E149" s="187"/>
      <c r="F149" s="229"/>
      <c r="G149" s="229"/>
      <c r="H149" s="229"/>
      <c r="I149" s="229"/>
      <c r="J149" s="188"/>
      <c r="K149" s="184"/>
      <c r="L149" s="221"/>
      <c r="M149" s="221"/>
      <c r="N149" s="230">
        <f t="shared" si="25"/>
        <v>0</v>
      </c>
      <c r="O149" s="230"/>
      <c r="P149" s="230"/>
      <c r="Q149" s="230"/>
      <c r="R149" s="42"/>
      <c r="T149" s="177"/>
      <c r="U149" s="189" t="s">
        <v>43</v>
      </c>
      <c r="V149" s="41"/>
      <c r="W149" s="41"/>
      <c r="X149" s="41"/>
      <c r="Y149" s="41"/>
      <c r="Z149" s="41"/>
      <c r="AA149" s="82"/>
      <c r="AT149" s="22" t="s">
        <v>441</v>
      </c>
      <c r="AU149" s="22" t="s">
        <v>82</v>
      </c>
      <c r="AY149" s="22" t="s">
        <v>441</v>
      </c>
      <c r="BE149" s="114">
        <f>IF(U149="základná",N149,0)</f>
        <v>0</v>
      </c>
      <c r="BF149" s="114">
        <f>IF(U149="znížená",N149,0)</f>
        <v>0</v>
      </c>
      <c r="BG149" s="114">
        <f>IF(U149="zákl. prenesená",N149,0)</f>
        <v>0</v>
      </c>
      <c r="BH149" s="114">
        <f>IF(U149="zníž. prenesená",N149,0)</f>
        <v>0</v>
      </c>
      <c r="BI149" s="114">
        <f>IF(U149="nulová",N149,0)</f>
        <v>0</v>
      </c>
      <c r="BJ149" s="22" t="s">
        <v>134</v>
      </c>
      <c r="BK149" s="114">
        <f>L149*K149</f>
        <v>0</v>
      </c>
    </row>
    <row r="150" spans="2:65" s="39" customFormat="1" ht="22.35" customHeight="1" x14ac:dyDescent="0.3">
      <c r="B150" s="40"/>
      <c r="C150" s="186"/>
      <c r="D150" s="186" t="s">
        <v>156</v>
      </c>
      <c r="E150" s="187"/>
      <c r="F150" s="229"/>
      <c r="G150" s="229"/>
      <c r="H150" s="229"/>
      <c r="I150" s="229"/>
      <c r="J150" s="188"/>
      <c r="K150" s="184"/>
      <c r="L150" s="221"/>
      <c r="M150" s="221"/>
      <c r="N150" s="230">
        <f t="shared" si="25"/>
        <v>0</v>
      </c>
      <c r="O150" s="230"/>
      <c r="P150" s="230"/>
      <c r="Q150" s="230"/>
      <c r="R150" s="42"/>
      <c r="T150" s="177"/>
      <c r="U150" s="189" t="s">
        <v>43</v>
      </c>
      <c r="V150" s="41"/>
      <c r="W150" s="41"/>
      <c r="X150" s="41"/>
      <c r="Y150" s="41"/>
      <c r="Z150" s="41"/>
      <c r="AA150" s="82"/>
      <c r="AT150" s="22" t="s">
        <v>441</v>
      </c>
      <c r="AU150" s="22" t="s">
        <v>82</v>
      </c>
      <c r="AY150" s="22" t="s">
        <v>441</v>
      </c>
      <c r="BE150" s="114">
        <f>IF(U150="základná",N150,0)</f>
        <v>0</v>
      </c>
      <c r="BF150" s="114">
        <f>IF(U150="znížená",N150,0)</f>
        <v>0</v>
      </c>
      <c r="BG150" s="114">
        <f>IF(U150="zákl. prenesená",N150,0)</f>
        <v>0</v>
      </c>
      <c r="BH150" s="114">
        <f>IF(U150="zníž. prenesená",N150,0)</f>
        <v>0</v>
      </c>
      <c r="BI150" s="114">
        <f>IF(U150="nulová",N150,0)</f>
        <v>0</v>
      </c>
      <c r="BJ150" s="22" t="s">
        <v>134</v>
      </c>
      <c r="BK150" s="114">
        <f>L150*K150</f>
        <v>0</v>
      </c>
    </row>
    <row r="151" spans="2:65" s="39" customFormat="1" ht="22.35" customHeight="1" x14ac:dyDescent="0.3">
      <c r="B151" s="40"/>
      <c r="C151" s="186"/>
      <c r="D151" s="186" t="s">
        <v>156</v>
      </c>
      <c r="E151" s="187"/>
      <c r="F151" s="229"/>
      <c r="G151" s="229"/>
      <c r="H151" s="229"/>
      <c r="I151" s="229"/>
      <c r="J151" s="188"/>
      <c r="K151" s="184"/>
      <c r="L151" s="221"/>
      <c r="M151" s="221"/>
      <c r="N151" s="230">
        <f t="shared" si="25"/>
        <v>0</v>
      </c>
      <c r="O151" s="230"/>
      <c r="P151" s="230"/>
      <c r="Q151" s="230"/>
      <c r="R151" s="42"/>
      <c r="T151" s="177"/>
      <c r="U151" s="189" t="s">
        <v>43</v>
      </c>
      <c r="V151" s="62"/>
      <c r="W151" s="62"/>
      <c r="X151" s="62"/>
      <c r="Y151" s="62"/>
      <c r="Z151" s="62"/>
      <c r="AA151" s="64"/>
      <c r="AT151" s="22" t="s">
        <v>441</v>
      </c>
      <c r="AU151" s="22" t="s">
        <v>82</v>
      </c>
      <c r="AY151" s="22" t="s">
        <v>441</v>
      </c>
      <c r="BE151" s="114">
        <f>IF(U151="základná",N151,0)</f>
        <v>0</v>
      </c>
      <c r="BF151" s="114">
        <f>IF(U151="znížená",N151,0)</f>
        <v>0</v>
      </c>
      <c r="BG151" s="114">
        <f>IF(U151="zákl. prenesená",N151,0)</f>
        <v>0</v>
      </c>
      <c r="BH151" s="114">
        <f>IF(U151="zníž. prenesená",N151,0)</f>
        <v>0</v>
      </c>
      <c r="BI151" s="114">
        <f>IF(U151="nulová",N151,0)</f>
        <v>0</v>
      </c>
      <c r="BJ151" s="22" t="s">
        <v>134</v>
      </c>
      <c r="BK151" s="114">
        <f>L151*K151</f>
        <v>0</v>
      </c>
    </row>
    <row r="152" spans="2:65" s="39" customFormat="1" ht="6.95" customHeight="1" x14ac:dyDescent="0.3">
      <c r="B152" s="65"/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7"/>
    </row>
  </sheetData>
  <mergeCells count="164">
    <mergeCell ref="F150:I150"/>
    <mergeCell ref="L150:M150"/>
    <mergeCell ref="N150:Q150"/>
    <mergeCell ref="F151:I151"/>
    <mergeCell ref="L151:M151"/>
    <mergeCell ref="N151:Q151"/>
    <mergeCell ref="N146:Q146"/>
    <mergeCell ref="F147:I147"/>
    <mergeCell ref="L147:M147"/>
    <mergeCell ref="N147:Q147"/>
    <mergeCell ref="F148:I148"/>
    <mergeCell ref="L148:M148"/>
    <mergeCell ref="N148:Q148"/>
    <mergeCell ref="F149:I149"/>
    <mergeCell ref="L149:M149"/>
    <mergeCell ref="N149:Q149"/>
    <mergeCell ref="N141:Q141"/>
    <mergeCell ref="F142:I142"/>
    <mergeCell ref="L142:M142"/>
    <mergeCell ref="N142:Q142"/>
    <mergeCell ref="N143:Q143"/>
    <mergeCell ref="N144:Q144"/>
    <mergeCell ref="F145:I145"/>
    <mergeCell ref="L145:M145"/>
    <mergeCell ref="N145:Q145"/>
    <mergeCell ref="F138:I138"/>
    <mergeCell ref="L138:M138"/>
    <mergeCell ref="N138:Q138"/>
    <mergeCell ref="F139:I139"/>
    <mergeCell ref="L139:M139"/>
    <mergeCell ref="N139:Q139"/>
    <mergeCell ref="F140:I140"/>
    <mergeCell ref="L140:M140"/>
    <mergeCell ref="N140:Q140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32:I132"/>
    <mergeCell ref="L132:M132"/>
    <mergeCell ref="N132:Q132"/>
    <mergeCell ref="F133:I133"/>
    <mergeCell ref="L133:M133"/>
    <mergeCell ref="N133:Q133"/>
    <mergeCell ref="F134:I134"/>
    <mergeCell ref="L134:M134"/>
    <mergeCell ref="N134:Q134"/>
    <mergeCell ref="F129:I129"/>
    <mergeCell ref="L129:M129"/>
    <mergeCell ref="N129:Q129"/>
    <mergeCell ref="F130:I130"/>
    <mergeCell ref="L130:M130"/>
    <mergeCell ref="N130:Q130"/>
    <mergeCell ref="F131:I131"/>
    <mergeCell ref="L131:M131"/>
    <mergeCell ref="N131:Q131"/>
    <mergeCell ref="N125:Q125"/>
    <mergeCell ref="F126:I126"/>
    <mergeCell ref="L126:M126"/>
    <mergeCell ref="N126:Q126"/>
    <mergeCell ref="F127:I127"/>
    <mergeCell ref="L127:M127"/>
    <mergeCell ref="N127:Q127"/>
    <mergeCell ref="F128:I128"/>
    <mergeCell ref="L128:M128"/>
    <mergeCell ref="N128:Q128"/>
    <mergeCell ref="F122:I122"/>
    <mergeCell ref="L122:M122"/>
    <mergeCell ref="N122:Q122"/>
    <mergeCell ref="F123:I123"/>
    <mergeCell ref="L123:M123"/>
    <mergeCell ref="N123:Q123"/>
    <mergeCell ref="F124:I124"/>
    <mergeCell ref="L124:M124"/>
    <mergeCell ref="N124:Q124"/>
    <mergeCell ref="F119:I119"/>
    <mergeCell ref="L119:M119"/>
    <mergeCell ref="N119:Q119"/>
    <mergeCell ref="F120:I120"/>
    <mergeCell ref="L120:M120"/>
    <mergeCell ref="N120:Q120"/>
    <mergeCell ref="F121:I121"/>
    <mergeCell ref="L121:M121"/>
    <mergeCell ref="N121:Q121"/>
    <mergeCell ref="M112:Q112"/>
    <mergeCell ref="F114:I114"/>
    <mergeCell ref="L114:M114"/>
    <mergeCell ref="N114:Q114"/>
    <mergeCell ref="N115:Q115"/>
    <mergeCell ref="N116:Q116"/>
    <mergeCell ref="N117:Q117"/>
    <mergeCell ref="F118:I118"/>
    <mergeCell ref="L118:M118"/>
    <mergeCell ref="N118:Q118"/>
    <mergeCell ref="D95:H95"/>
    <mergeCell ref="N95:Q95"/>
    <mergeCell ref="N96:Q96"/>
    <mergeCell ref="L98:Q98"/>
    <mergeCell ref="C104:Q104"/>
    <mergeCell ref="F106:P106"/>
    <mergeCell ref="F107:P107"/>
    <mergeCell ref="M109:P109"/>
    <mergeCell ref="M111:Q111"/>
    <mergeCell ref="N88:Q88"/>
    <mergeCell ref="N90:Q90"/>
    <mergeCell ref="D91:H91"/>
    <mergeCell ref="N91:Q91"/>
    <mergeCell ref="D92:H92"/>
    <mergeCell ref="N92:Q92"/>
    <mergeCell ref="D93:H93"/>
    <mergeCell ref="N93:Q93"/>
    <mergeCell ref="D94:H94"/>
    <mergeCell ref="N94:Q94"/>
    <mergeCell ref="C79:G79"/>
    <mergeCell ref="N79:Q79"/>
    <mergeCell ref="N81:Q81"/>
    <mergeCell ref="N82:Q82"/>
    <mergeCell ref="N83:Q83"/>
    <mergeCell ref="N84:Q84"/>
    <mergeCell ref="N85:Q85"/>
    <mergeCell ref="N86:Q86"/>
    <mergeCell ref="N87:Q87"/>
    <mergeCell ref="H36:J36"/>
    <mergeCell ref="M36:P36"/>
    <mergeCell ref="L38:P38"/>
    <mergeCell ref="C69:Q69"/>
    <mergeCell ref="F71:P71"/>
    <mergeCell ref="F72:P72"/>
    <mergeCell ref="M74:P74"/>
    <mergeCell ref="M76:Q76"/>
    <mergeCell ref="M77:Q7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H1:K1"/>
    <mergeCell ref="C2:Q2"/>
    <mergeCell ref="S2:AC2"/>
    <mergeCell ref="C4:Q4"/>
    <mergeCell ref="F6:P6"/>
    <mergeCell ref="F7:P7"/>
    <mergeCell ref="O9:P9"/>
    <mergeCell ref="O11:P11"/>
    <mergeCell ref="O12:P12"/>
  </mergeCells>
  <dataValidations count="2">
    <dataValidation type="list" allowBlank="1" showInputMessage="1" showErrorMessage="1" error="Povolené sú hodnoty K, M." sqref="D147:D152">
      <formula1>"K,M"</formula1>
      <formula2>0</formula2>
    </dataValidation>
    <dataValidation type="list" allowBlank="1" showInputMessage="1" showErrorMessage="1" error="Povolené sú hodnoty základná, znížená, nulová." sqref="U147:U152">
      <formula1>"základná,znížená,nulová"</formula1>
      <formula2>0</formula2>
    </dataValidation>
  </dataValidations>
  <hyperlinks>
    <hyperlink ref="F1" location="C2" display="1) Krycí list rozpočtu"/>
    <hyperlink ref="H1" location="C86" display="2) Rekapitulácia rozpočtu"/>
    <hyperlink ref="L1" location="C121" display="3) Rozpočet"/>
    <hyperlink ref="S1" location="'Rekapitulácia stavby'!C2" display="Rekapitulácia stavby"/>
  </hyperlinks>
  <pageMargins left="0.58333333333333304" right="0.58333333333333304" top="0.5" bottom="0.46666666666666701" header="0.51180555555555496" footer="0"/>
  <pageSetup paperSize="9" firstPageNumber="0" fitToHeight="100" orientation="portrait" horizontalDpi="300" verticalDpi="300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204"/>
  <sheetViews>
    <sheetView showGridLines="0" tabSelected="1" zoomScaleNormal="100" workbookViewId="0">
      <pane ySplit="1" topLeftCell="A181" activePane="bottomLeft" state="frozen"/>
      <selection pane="bottomLeft" activeCell="AC196" sqref="AC196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32" max="43" width="8.5" customWidth="1"/>
    <col min="44" max="65" width="9.33203125" hidden="1" customWidth="1"/>
    <col min="66" max="1025" width="8.5" customWidth="1"/>
  </cols>
  <sheetData>
    <row r="1" spans="1:66" ht="21.95" customHeight="1" x14ac:dyDescent="0.3">
      <c r="A1" s="123"/>
      <c r="B1" s="16"/>
      <c r="C1" s="16"/>
      <c r="D1" s="17" t="s">
        <v>1</v>
      </c>
      <c r="E1" s="16"/>
      <c r="F1" s="18" t="s">
        <v>98</v>
      </c>
      <c r="G1" s="18"/>
      <c r="H1" s="204" t="s">
        <v>99</v>
      </c>
      <c r="I1" s="204"/>
      <c r="J1" s="204"/>
      <c r="K1" s="204"/>
      <c r="L1" s="18" t="s">
        <v>100</v>
      </c>
      <c r="M1" s="16"/>
      <c r="N1" s="16"/>
      <c r="O1" s="17" t="s">
        <v>101</v>
      </c>
      <c r="P1" s="16"/>
      <c r="Q1" s="16"/>
      <c r="R1" s="16"/>
      <c r="S1" s="18" t="s">
        <v>102</v>
      </c>
      <c r="T1" s="18"/>
      <c r="U1" s="123"/>
      <c r="V1" s="123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</row>
    <row r="2" spans="1:66" ht="36.950000000000003" customHeight="1" x14ac:dyDescent="0.3">
      <c r="C2" s="14" t="s">
        <v>6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S2" s="13" t="s">
        <v>7</v>
      </c>
      <c r="T2" s="13"/>
      <c r="U2" s="13"/>
      <c r="V2" s="13"/>
      <c r="W2" s="13"/>
      <c r="X2" s="13"/>
      <c r="Y2" s="13"/>
      <c r="Z2" s="13"/>
      <c r="AA2" s="13"/>
      <c r="AB2" s="13"/>
      <c r="AC2" s="13"/>
      <c r="AT2" s="22" t="s">
        <v>88</v>
      </c>
    </row>
    <row r="3" spans="1:66" ht="6.95" customHeight="1" x14ac:dyDescent="0.3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  <c r="AT3" s="22" t="s">
        <v>76</v>
      </c>
    </row>
    <row r="4" spans="1:66" ht="36.950000000000003" customHeight="1" x14ac:dyDescent="0.3">
      <c r="B4" s="26"/>
      <c r="C4" s="12" t="s">
        <v>103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27"/>
      <c r="T4" s="28" t="s">
        <v>11</v>
      </c>
      <c r="AT4" s="22" t="s">
        <v>5</v>
      </c>
    </row>
    <row r="5" spans="1:66" ht="6.95" customHeight="1" x14ac:dyDescent="0.3">
      <c r="B5" s="26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27"/>
    </row>
    <row r="6" spans="1:66" ht="25.5" customHeight="1" x14ac:dyDescent="0.3">
      <c r="B6" s="26"/>
      <c r="C6" s="30"/>
      <c r="D6" s="34" t="s">
        <v>17</v>
      </c>
      <c r="E6" s="30"/>
      <c r="F6" s="205" t="str">
        <f>'Rekapitulácia stavby'!K6</f>
        <v>Obnova objektu kultúrneho domu - Obec Veľká Hradná</v>
      </c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30"/>
      <c r="R6" s="27"/>
    </row>
    <row r="7" spans="1:66" s="39" customFormat="1" ht="32.85" customHeight="1" x14ac:dyDescent="0.3">
      <c r="B7" s="40"/>
      <c r="C7" s="41"/>
      <c r="D7" s="33" t="s">
        <v>104</v>
      </c>
      <c r="E7" s="41"/>
      <c r="F7" s="9" t="s">
        <v>466</v>
      </c>
      <c r="G7" s="9"/>
      <c r="H7" s="9"/>
      <c r="I7" s="9"/>
      <c r="J7" s="9"/>
      <c r="K7" s="9"/>
      <c r="L7" s="9"/>
      <c r="M7" s="9"/>
      <c r="N7" s="9"/>
      <c r="O7" s="9"/>
      <c r="P7" s="9"/>
      <c r="Q7" s="41"/>
      <c r="R7" s="42"/>
    </row>
    <row r="8" spans="1:66" s="39" customFormat="1" ht="14.45" customHeight="1" x14ac:dyDescent="0.3">
      <c r="B8" s="40"/>
      <c r="C8" s="41"/>
      <c r="D8" s="34" t="s">
        <v>19</v>
      </c>
      <c r="E8" s="41"/>
      <c r="F8" s="32"/>
      <c r="G8" s="41"/>
      <c r="H8" s="41"/>
      <c r="I8" s="41"/>
      <c r="J8" s="41"/>
      <c r="K8" s="41"/>
      <c r="L8" s="41"/>
      <c r="M8" s="34" t="s">
        <v>20</v>
      </c>
      <c r="N8" s="41"/>
      <c r="O8" s="32"/>
      <c r="P8" s="41"/>
      <c r="Q8" s="41"/>
      <c r="R8" s="42"/>
    </row>
    <row r="9" spans="1:66" s="39" customFormat="1" ht="14.45" customHeight="1" x14ac:dyDescent="0.3">
      <c r="B9" s="40"/>
      <c r="C9" s="41"/>
      <c r="D9" s="34" t="s">
        <v>21</v>
      </c>
      <c r="E9" s="41"/>
      <c r="F9" s="32" t="s">
        <v>22</v>
      </c>
      <c r="G9" s="41"/>
      <c r="H9" s="41"/>
      <c r="I9" s="41"/>
      <c r="J9" s="41"/>
      <c r="K9" s="41"/>
      <c r="L9" s="41"/>
      <c r="M9" s="34" t="s">
        <v>23</v>
      </c>
      <c r="N9" s="41"/>
      <c r="O9" s="206" t="str">
        <f>'Rekapitulácia stavby'!AN8</f>
        <v>2.10.2017</v>
      </c>
      <c r="P9" s="206"/>
      <c r="Q9" s="41"/>
      <c r="R9" s="42"/>
    </row>
    <row r="10" spans="1:66" s="39" customFormat="1" ht="10.9" customHeight="1" x14ac:dyDescent="0.3">
      <c r="B10" s="40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2"/>
    </row>
    <row r="11" spans="1:66" s="39" customFormat="1" ht="14.45" customHeight="1" x14ac:dyDescent="0.3">
      <c r="B11" s="40"/>
      <c r="C11" s="41"/>
      <c r="D11" s="34" t="s">
        <v>25</v>
      </c>
      <c r="E11" s="41"/>
      <c r="F11" s="41"/>
      <c r="G11" s="41"/>
      <c r="H11" s="41"/>
      <c r="I11" s="41"/>
      <c r="J11" s="41"/>
      <c r="K11" s="41"/>
      <c r="L11" s="41"/>
      <c r="M11" s="34" t="s">
        <v>26</v>
      </c>
      <c r="N11" s="41"/>
      <c r="O11" s="11"/>
      <c r="P11" s="11"/>
      <c r="Q11" s="41"/>
      <c r="R11" s="42"/>
    </row>
    <row r="12" spans="1:66" s="39" customFormat="1" ht="18" customHeight="1" x14ac:dyDescent="0.3">
      <c r="B12" s="40"/>
      <c r="C12" s="41"/>
      <c r="D12" s="41"/>
      <c r="E12" s="32" t="s">
        <v>27</v>
      </c>
      <c r="F12" s="41"/>
      <c r="G12" s="41"/>
      <c r="H12" s="41"/>
      <c r="I12" s="41"/>
      <c r="J12" s="41"/>
      <c r="K12" s="41"/>
      <c r="L12" s="41"/>
      <c r="M12" s="34" t="s">
        <v>28</v>
      </c>
      <c r="N12" s="41"/>
      <c r="O12" s="11"/>
      <c r="P12" s="11"/>
      <c r="Q12" s="41"/>
      <c r="R12" s="42"/>
    </row>
    <row r="13" spans="1:66" s="39" customFormat="1" ht="6.95" customHeight="1" x14ac:dyDescent="0.3">
      <c r="B13" s="40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2"/>
    </row>
    <row r="14" spans="1:66" s="39" customFormat="1" ht="14.45" customHeight="1" x14ac:dyDescent="0.3">
      <c r="B14" s="40"/>
      <c r="C14" s="41"/>
      <c r="D14" s="34" t="s">
        <v>29</v>
      </c>
      <c r="E14" s="41"/>
      <c r="F14" s="41"/>
      <c r="G14" s="41"/>
      <c r="H14" s="41"/>
      <c r="I14" s="41"/>
      <c r="J14" s="41"/>
      <c r="K14" s="41"/>
      <c r="L14" s="41"/>
      <c r="M14" s="34" t="s">
        <v>26</v>
      </c>
      <c r="N14" s="41"/>
      <c r="O14" s="207" t="str">
        <f>IF('Rekapitulácia stavby'!AN13="","",'Rekapitulácia stavby'!AN13)</f>
        <v>Vyplň údaj</v>
      </c>
      <c r="P14" s="207"/>
      <c r="Q14" s="41"/>
      <c r="R14" s="42"/>
    </row>
    <row r="15" spans="1:66" s="39" customFormat="1" ht="18" customHeight="1" x14ac:dyDescent="0.3">
      <c r="B15" s="40"/>
      <c r="C15" s="41"/>
      <c r="D15" s="41"/>
      <c r="E15" s="207" t="str">
        <f>IF('Rekapitulácia stavby'!E14="","",'Rekapitulácia stavby'!E14)</f>
        <v>Vyplň údaj</v>
      </c>
      <c r="F15" s="207"/>
      <c r="G15" s="207"/>
      <c r="H15" s="207"/>
      <c r="I15" s="207"/>
      <c r="J15" s="207"/>
      <c r="K15" s="207"/>
      <c r="L15" s="207"/>
      <c r="M15" s="34" t="s">
        <v>28</v>
      </c>
      <c r="N15" s="41"/>
      <c r="O15" s="207" t="str">
        <f>IF('Rekapitulácia stavby'!AN14="","",'Rekapitulácia stavby'!AN14)</f>
        <v>Vyplň údaj</v>
      </c>
      <c r="P15" s="207"/>
      <c r="Q15" s="41"/>
      <c r="R15" s="42"/>
    </row>
    <row r="16" spans="1:66" s="39" customFormat="1" ht="6.95" customHeight="1" x14ac:dyDescent="0.3">
      <c r="B16" s="40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2"/>
    </row>
    <row r="17" spans="2:18" s="39" customFormat="1" ht="14.45" customHeight="1" x14ac:dyDescent="0.3">
      <c r="B17" s="40"/>
      <c r="C17" s="41"/>
      <c r="D17" s="34" t="s">
        <v>31</v>
      </c>
      <c r="E17" s="41"/>
      <c r="F17" s="41"/>
      <c r="G17" s="41"/>
      <c r="H17" s="41"/>
      <c r="I17" s="41"/>
      <c r="J17" s="41"/>
      <c r="K17" s="41"/>
      <c r="L17" s="41"/>
      <c r="M17" s="34" t="s">
        <v>26</v>
      </c>
      <c r="N17" s="41"/>
      <c r="O17" s="11"/>
      <c r="P17" s="11"/>
      <c r="Q17" s="41"/>
      <c r="R17" s="42"/>
    </row>
    <row r="18" spans="2:18" s="39" customFormat="1" ht="18" customHeight="1" x14ac:dyDescent="0.3">
      <c r="B18" s="40"/>
      <c r="C18" s="41"/>
      <c r="D18" s="41"/>
      <c r="E18" s="32" t="s">
        <v>32</v>
      </c>
      <c r="F18" s="41"/>
      <c r="G18" s="41"/>
      <c r="H18" s="41"/>
      <c r="I18" s="41"/>
      <c r="J18" s="41"/>
      <c r="K18" s="41"/>
      <c r="L18" s="41"/>
      <c r="M18" s="34" t="s">
        <v>28</v>
      </c>
      <c r="N18" s="41"/>
      <c r="O18" s="11"/>
      <c r="P18" s="11"/>
      <c r="Q18" s="41"/>
      <c r="R18" s="42"/>
    </row>
    <row r="19" spans="2:18" s="39" customFormat="1" ht="6.95" customHeight="1" x14ac:dyDescent="0.3">
      <c r="B19" s="40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2"/>
    </row>
    <row r="20" spans="2:18" s="39" customFormat="1" ht="14.45" customHeight="1" x14ac:dyDescent="0.3">
      <c r="B20" s="40"/>
      <c r="C20" s="41"/>
      <c r="D20" s="34" t="s">
        <v>34</v>
      </c>
      <c r="E20" s="41"/>
      <c r="F20" s="41"/>
      <c r="G20" s="41"/>
      <c r="H20" s="41"/>
      <c r="I20" s="41"/>
      <c r="J20" s="41"/>
      <c r="K20" s="41"/>
      <c r="L20" s="41"/>
      <c r="M20" s="34" t="s">
        <v>26</v>
      </c>
      <c r="N20" s="41"/>
      <c r="O20" s="11" t="str">
        <f>IF('Rekapitulácia stavby'!AN19="","",'Rekapitulácia stavby'!AN19)</f>
        <v/>
      </c>
      <c r="P20" s="11"/>
      <c r="Q20" s="41"/>
      <c r="R20" s="42"/>
    </row>
    <row r="21" spans="2:18" s="39" customFormat="1" ht="18" customHeight="1" x14ac:dyDescent="0.3">
      <c r="B21" s="40"/>
      <c r="C21" s="41"/>
      <c r="D21" s="41"/>
      <c r="E21" s="32" t="str">
        <f>IF('Rekapitulácia stavby'!E20="","",'Rekapitulácia stavby'!E20)</f>
        <v xml:space="preserve"> </v>
      </c>
      <c r="F21" s="41"/>
      <c r="G21" s="41"/>
      <c r="H21" s="41"/>
      <c r="I21" s="41"/>
      <c r="J21" s="41"/>
      <c r="K21" s="41"/>
      <c r="L21" s="41"/>
      <c r="M21" s="34" t="s">
        <v>28</v>
      </c>
      <c r="N21" s="41"/>
      <c r="O21" s="11" t="str">
        <f>IF('Rekapitulácia stavby'!AN20="","",'Rekapitulácia stavby'!AN20)</f>
        <v/>
      </c>
      <c r="P21" s="11"/>
      <c r="Q21" s="41"/>
      <c r="R21" s="42"/>
    </row>
    <row r="22" spans="2:18" s="39" customFormat="1" ht="6.95" customHeight="1" x14ac:dyDescent="0.3">
      <c r="B22" s="40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2"/>
    </row>
    <row r="23" spans="2:18" s="39" customFormat="1" ht="14.45" customHeight="1" x14ac:dyDescent="0.3">
      <c r="B23" s="40"/>
      <c r="C23" s="41"/>
      <c r="D23" s="34" t="s">
        <v>36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2"/>
    </row>
    <row r="24" spans="2:18" s="39" customFormat="1" ht="16.5" customHeight="1" x14ac:dyDescent="0.3">
      <c r="B24" s="40"/>
      <c r="C24" s="41"/>
      <c r="D24" s="41"/>
      <c r="E24" s="7"/>
      <c r="F24" s="7"/>
      <c r="G24" s="7"/>
      <c r="H24" s="7"/>
      <c r="I24" s="7"/>
      <c r="J24" s="7"/>
      <c r="K24" s="7"/>
      <c r="L24" s="7"/>
      <c r="M24" s="41"/>
      <c r="N24" s="41"/>
      <c r="O24" s="41"/>
      <c r="P24" s="41"/>
      <c r="Q24" s="41"/>
      <c r="R24" s="42"/>
    </row>
    <row r="25" spans="2:18" s="39" customFormat="1" ht="6.95" customHeight="1" x14ac:dyDescent="0.3"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2"/>
    </row>
    <row r="26" spans="2:18" s="39" customFormat="1" ht="6.95" customHeight="1" x14ac:dyDescent="0.3">
      <c r="B26" s="40"/>
      <c r="C26" s="41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41"/>
      <c r="R26" s="42"/>
    </row>
    <row r="27" spans="2:18" s="39" customFormat="1" ht="14.45" customHeight="1" x14ac:dyDescent="0.3">
      <c r="B27" s="40"/>
      <c r="C27" s="41"/>
      <c r="D27" s="124" t="s">
        <v>105</v>
      </c>
      <c r="E27" s="41"/>
      <c r="F27" s="41"/>
      <c r="G27" s="41"/>
      <c r="H27" s="41"/>
      <c r="I27" s="41"/>
      <c r="J27" s="41"/>
      <c r="K27" s="41"/>
      <c r="L27" s="41"/>
      <c r="M27" s="6">
        <f>N81</f>
        <v>0</v>
      </c>
      <c r="N27" s="6"/>
      <c r="O27" s="6"/>
      <c r="P27" s="6"/>
      <c r="Q27" s="41"/>
      <c r="R27" s="42"/>
    </row>
    <row r="28" spans="2:18" s="39" customFormat="1" ht="14.45" customHeight="1" x14ac:dyDescent="0.3">
      <c r="B28" s="40"/>
      <c r="C28" s="41"/>
      <c r="D28" s="38" t="s">
        <v>92</v>
      </c>
      <c r="E28" s="41"/>
      <c r="F28" s="41"/>
      <c r="G28" s="41"/>
      <c r="H28" s="41"/>
      <c r="I28" s="41"/>
      <c r="J28" s="41"/>
      <c r="K28" s="41"/>
      <c r="L28" s="41"/>
      <c r="M28" s="6">
        <f>N92</f>
        <v>0</v>
      </c>
      <c r="N28" s="6"/>
      <c r="O28" s="6"/>
      <c r="P28" s="6"/>
      <c r="Q28" s="41"/>
      <c r="R28" s="42"/>
    </row>
    <row r="29" spans="2:18" s="39" customFormat="1" ht="6.95" customHeight="1" x14ac:dyDescent="0.3">
      <c r="B29" s="40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2"/>
    </row>
    <row r="30" spans="2:18" s="39" customFormat="1" ht="25.5" customHeight="1" x14ac:dyDescent="0.3">
      <c r="B30" s="40"/>
      <c r="C30" s="41"/>
      <c r="D30" s="125" t="s">
        <v>39</v>
      </c>
      <c r="E30" s="41"/>
      <c r="F30" s="41"/>
      <c r="G30" s="41"/>
      <c r="H30" s="41"/>
      <c r="I30" s="41"/>
      <c r="J30" s="41"/>
      <c r="K30" s="41"/>
      <c r="L30" s="41"/>
      <c r="M30" s="208">
        <f>ROUND(M27+M28,2)</f>
        <v>0</v>
      </c>
      <c r="N30" s="208"/>
      <c r="O30" s="208"/>
      <c r="P30" s="208"/>
      <c r="Q30" s="41"/>
      <c r="R30" s="42"/>
    </row>
    <row r="31" spans="2:18" s="39" customFormat="1" ht="6.95" customHeight="1" x14ac:dyDescent="0.3">
      <c r="B31" s="40"/>
      <c r="C31" s="41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41"/>
      <c r="R31" s="42"/>
    </row>
    <row r="32" spans="2:18" s="39" customFormat="1" ht="14.45" customHeight="1" x14ac:dyDescent="0.3">
      <c r="B32" s="40"/>
      <c r="C32" s="41"/>
      <c r="D32" s="48" t="s">
        <v>40</v>
      </c>
      <c r="E32" s="48" t="s">
        <v>41</v>
      </c>
      <c r="F32" s="49">
        <v>0.2</v>
      </c>
      <c r="G32" s="126" t="s">
        <v>42</v>
      </c>
      <c r="H32" s="209">
        <f>ROUND((((SUM(BE92:BE99)+SUM(BE117:BE197))+SUM(BE199:BE203))),2)</f>
        <v>0</v>
      </c>
      <c r="I32" s="209"/>
      <c r="J32" s="209"/>
      <c r="K32" s="41"/>
      <c r="L32" s="41"/>
      <c r="M32" s="209">
        <f>ROUND(((ROUND((SUM(BE92:BE99)+SUM(BE117:BE197)), 2)*F32)+SUM(BE199:BE203)*F32),2)</f>
        <v>0</v>
      </c>
      <c r="N32" s="209"/>
      <c r="O32" s="209"/>
      <c r="P32" s="209"/>
      <c r="Q32" s="41"/>
      <c r="R32" s="42"/>
    </row>
    <row r="33" spans="2:18" s="39" customFormat="1" ht="14.45" customHeight="1" x14ac:dyDescent="0.3">
      <c r="B33" s="40"/>
      <c r="C33" s="41"/>
      <c r="D33" s="41"/>
      <c r="E33" s="48" t="s">
        <v>43</v>
      </c>
      <c r="F33" s="49">
        <v>0.2</v>
      </c>
      <c r="G33" s="126" t="s">
        <v>42</v>
      </c>
      <c r="H33" s="209">
        <f>ROUND((((SUM(BF92:BF99)+SUM(BF117:BF197))+SUM(BF199:BF203))),2)</f>
        <v>0</v>
      </c>
      <c r="I33" s="209"/>
      <c r="J33" s="209"/>
      <c r="K33" s="41"/>
      <c r="L33" s="41"/>
      <c r="M33" s="209">
        <f>ROUND(((ROUND((SUM(BF92:BF99)+SUM(BF117:BF197)), 2)*F33)+SUM(BF199:BF203)*F33),2)</f>
        <v>0</v>
      </c>
      <c r="N33" s="209"/>
      <c r="O33" s="209"/>
      <c r="P33" s="209"/>
      <c r="Q33" s="41"/>
      <c r="R33" s="42"/>
    </row>
    <row r="34" spans="2:18" s="39" customFormat="1" ht="14.45" hidden="1" customHeight="1" x14ac:dyDescent="0.3">
      <c r="B34" s="40"/>
      <c r="C34" s="41"/>
      <c r="D34" s="41"/>
      <c r="E34" s="48" t="s">
        <v>44</v>
      </c>
      <c r="F34" s="49">
        <v>0.2</v>
      </c>
      <c r="G34" s="126" t="s">
        <v>42</v>
      </c>
      <c r="H34" s="209">
        <f>ROUND((((SUM(BG92:BG99)+SUM(BG117:BG197))+SUM(BG199:BG203))),2)</f>
        <v>0</v>
      </c>
      <c r="I34" s="209"/>
      <c r="J34" s="209"/>
      <c r="K34" s="41"/>
      <c r="L34" s="41"/>
      <c r="M34" s="209">
        <v>0</v>
      </c>
      <c r="N34" s="209"/>
      <c r="O34" s="209"/>
      <c r="P34" s="209"/>
      <c r="Q34" s="41"/>
      <c r="R34" s="42"/>
    </row>
    <row r="35" spans="2:18" s="39" customFormat="1" ht="14.45" hidden="1" customHeight="1" x14ac:dyDescent="0.3">
      <c r="B35" s="40"/>
      <c r="C35" s="41"/>
      <c r="D35" s="41"/>
      <c r="E35" s="48" t="s">
        <v>45</v>
      </c>
      <c r="F35" s="49">
        <v>0.2</v>
      </c>
      <c r="G35" s="126" t="s">
        <v>42</v>
      </c>
      <c r="H35" s="209">
        <f>ROUND((((SUM(BH92:BH99)+SUM(BH117:BH197))+SUM(BH199:BH203))),2)</f>
        <v>0</v>
      </c>
      <c r="I35" s="209"/>
      <c r="J35" s="209"/>
      <c r="K35" s="41"/>
      <c r="L35" s="41"/>
      <c r="M35" s="209">
        <v>0</v>
      </c>
      <c r="N35" s="209"/>
      <c r="O35" s="209"/>
      <c r="P35" s="209"/>
      <c r="Q35" s="41"/>
      <c r="R35" s="42"/>
    </row>
    <row r="36" spans="2:18" s="39" customFormat="1" ht="14.45" hidden="1" customHeight="1" x14ac:dyDescent="0.3">
      <c r="B36" s="40"/>
      <c r="C36" s="41"/>
      <c r="D36" s="41"/>
      <c r="E36" s="48" t="s">
        <v>46</v>
      </c>
      <c r="F36" s="49">
        <v>0</v>
      </c>
      <c r="G36" s="126" t="s">
        <v>42</v>
      </c>
      <c r="H36" s="209">
        <f>ROUND((((SUM(BI92:BI99)+SUM(BI117:BI197))+SUM(BI199:BI203))),2)</f>
        <v>0</v>
      </c>
      <c r="I36" s="209"/>
      <c r="J36" s="209"/>
      <c r="K36" s="41"/>
      <c r="L36" s="41"/>
      <c r="M36" s="209">
        <v>0</v>
      </c>
      <c r="N36" s="209"/>
      <c r="O36" s="209"/>
      <c r="P36" s="209"/>
      <c r="Q36" s="41"/>
      <c r="R36" s="42"/>
    </row>
    <row r="37" spans="2:18" s="39" customFormat="1" ht="6.95" customHeight="1" x14ac:dyDescent="0.3"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2"/>
    </row>
    <row r="38" spans="2:18" s="39" customFormat="1" ht="25.5" customHeight="1" x14ac:dyDescent="0.3">
      <c r="B38" s="40"/>
      <c r="C38" s="122"/>
      <c r="D38" s="127" t="s">
        <v>47</v>
      </c>
      <c r="E38" s="83"/>
      <c r="F38" s="83"/>
      <c r="G38" s="128" t="s">
        <v>48</v>
      </c>
      <c r="H38" s="129" t="s">
        <v>49</v>
      </c>
      <c r="I38" s="83"/>
      <c r="J38" s="83"/>
      <c r="K38" s="83"/>
      <c r="L38" s="210">
        <f>SUM(M30:M36)</f>
        <v>0</v>
      </c>
      <c r="M38" s="210"/>
      <c r="N38" s="210"/>
      <c r="O38" s="210"/>
      <c r="P38" s="210"/>
      <c r="Q38" s="122"/>
      <c r="R38" s="42"/>
    </row>
    <row r="39" spans="2:18" s="39" customFormat="1" ht="14.45" customHeight="1" x14ac:dyDescent="0.3">
      <c r="B39" s="40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2"/>
    </row>
    <row r="40" spans="2:18" s="39" customFormat="1" ht="14.45" customHeight="1" x14ac:dyDescent="0.3">
      <c r="B40" s="40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2"/>
    </row>
    <row r="41" spans="2:18" x14ac:dyDescent="0.3">
      <c r="B41" s="26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27"/>
    </row>
    <row r="42" spans="2:18" x14ac:dyDescent="0.3">
      <c r="B42" s="26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27"/>
    </row>
    <row r="43" spans="2:18" s="39" customFormat="1" ht="15" x14ac:dyDescent="0.3">
      <c r="B43" s="40"/>
      <c r="C43" s="41"/>
      <c r="D43" s="56" t="s">
        <v>50</v>
      </c>
      <c r="E43" s="57"/>
      <c r="F43" s="57"/>
      <c r="G43" s="57"/>
      <c r="H43" s="58"/>
      <c r="I43" s="41"/>
      <c r="J43" s="56" t="s">
        <v>51</v>
      </c>
      <c r="K43" s="57"/>
      <c r="L43" s="57"/>
      <c r="M43" s="57"/>
      <c r="N43" s="57"/>
      <c r="O43" s="57"/>
      <c r="P43" s="58"/>
      <c r="Q43" s="41"/>
      <c r="R43" s="42"/>
    </row>
    <row r="44" spans="2:18" x14ac:dyDescent="0.3">
      <c r="B44" s="26"/>
      <c r="C44" s="30"/>
      <c r="D44" s="59"/>
      <c r="E44" s="30"/>
      <c r="F44" s="30"/>
      <c r="G44" s="30"/>
      <c r="H44" s="60"/>
      <c r="I44" s="30"/>
      <c r="J44" s="59"/>
      <c r="K44" s="30"/>
      <c r="L44" s="30"/>
      <c r="M44" s="30"/>
      <c r="N44" s="30"/>
      <c r="O44" s="30"/>
      <c r="P44" s="60"/>
      <c r="Q44" s="30"/>
      <c r="R44" s="27"/>
    </row>
    <row r="45" spans="2:18" x14ac:dyDescent="0.3">
      <c r="B45" s="26"/>
      <c r="C45" s="30"/>
      <c r="D45" s="59"/>
      <c r="E45" s="30"/>
      <c r="F45" s="30"/>
      <c r="G45" s="30"/>
      <c r="H45" s="60"/>
      <c r="I45" s="30"/>
      <c r="J45" s="59"/>
      <c r="K45" s="30"/>
      <c r="L45" s="30"/>
      <c r="M45" s="30"/>
      <c r="N45" s="30"/>
      <c r="O45" s="30"/>
      <c r="P45" s="60"/>
      <c r="Q45" s="30"/>
      <c r="R45" s="27"/>
    </row>
    <row r="46" spans="2:18" x14ac:dyDescent="0.3">
      <c r="B46" s="26"/>
      <c r="C46" s="30"/>
      <c r="D46" s="59"/>
      <c r="E46" s="30"/>
      <c r="F46" s="30"/>
      <c r="G46" s="30"/>
      <c r="H46" s="60"/>
      <c r="I46" s="30"/>
      <c r="J46" s="59"/>
      <c r="K46" s="30"/>
      <c r="L46" s="30"/>
      <c r="M46" s="30"/>
      <c r="N46" s="30"/>
      <c r="O46" s="30"/>
      <c r="P46" s="60"/>
      <c r="Q46" s="30"/>
      <c r="R46" s="27"/>
    </row>
    <row r="47" spans="2:18" x14ac:dyDescent="0.3">
      <c r="B47" s="26"/>
      <c r="C47" s="30"/>
      <c r="D47" s="59"/>
      <c r="E47" s="30"/>
      <c r="F47" s="30"/>
      <c r="G47" s="30"/>
      <c r="H47" s="60"/>
      <c r="I47" s="30"/>
      <c r="J47" s="59"/>
      <c r="K47" s="30"/>
      <c r="L47" s="30"/>
      <c r="M47" s="30"/>
      <c r="N47" s="30"/>
      <c r="O47" s="30"/>
      <c r="P47" s="60"/>
      <c r="Q47" s="30"/>
      <c r="R47" s="27"/>
    </row>
    <row r="48" spans="2:18" x14ac:dyDescent="0.3">
      <c r="B48" s="26"/>
      <c r="C48" s="30"/>
      <c r="D48" s="59"/>
      <c r="E48" s="30"/>
      <c r="F48" s="30"/>
      <c r="G48" s="30"/>
      <c r="H48" s="60"/>
      <c r="I48" s="30"/>
      <c r="J48" s="59"/>
      <c r="K48" s="30"/>
      <c r="L48" s="30"/>
      <c r="M48" s="30"/>
      <c r="N48" s="30"/>
      <c r="O48" s="30"/>
      <c r="P48" s="60"/>
      <c r="Q48" s="30"/>
      <c r="R48" s="27"/>
    </row>
    <row r="49" spans="2:18" x14ac:dyDescent="0.3">
      <c r="B49" s="26"/>
      <c r="C49" s="30"/>
      <c r="D49" s="59"/>
      <c r="E49" s="30"/>
      <c r="F49" s="30"/>
      <c r="G49" s="30"/>
      <c r="H49" s="60"/>
      <c r="I49" s="30"/>
      <c r="J49" s="59"/>
      <c r="K49" s="30"/>
      <c r="L49" s="30"/>
      <c r="M49" s="30"/>
      <c r="N49" s="30"/>
      <c r="O49" s="30"/>
      <c r="P49" s="60"/>
      <c r="Q49" s="30"/>
      <c r="R49" s="27"/>
    </row>
    <row r="50" spans="2:18" x14ac:dyDescent="0.3">
      <c r="B50" s="26"/>
      <c r="C50" s="30"/>
      <c r="D50" s="59"/>
      <c r="E50" s="30"/>
      <c r="F50" s="30"/>
      <c r="G50" s="30"/>
      <c r="H50" s="60"/>
      <c r="I50" s="30"/>
      <c r="J50" s="59"/>
      <c r="K50" s="30"/>
      <c r="L50" s="30"/>
      <c r="M50" s="30"/>
      <c r="N50" s="30"/>
      <c r="O50" s="30"/>
      <c r="P50" s="60"/>
      <c r="Q50" s="30"/>
      <c r="R50" s="27"/>
    </row>
    <row r="51" spans="2:18" x14ac:dyDescent="0.3">
      <c r="B51" s="26"/>
      <c r="C51" s="30"/>
      <c r="D51" s="59"/>
      <c r="E51" s="30"/>
      <c r="F51" s="30"/>
      <c r="G51" s="30"/>
      <c r="H51" s="60"/>
      <c r="I51" s="30"/>
      <c r="J51" s="59"/>
      <c r="K51" s="30"/>
      <c r="L51" s="30"/>
      <c r="M51" s="30"/>
      <c r="N51" s="30"/>
      <c r="O51" s="30"/>
      <c r="P51" s="60"/>
      <c r="Q51" s="30"/>
      <c r="R51" s="27"/>
    </row>
    <row r="52" spans="2:18" s="39" customFormat="1" ht="15" x14ac:dyDescent="0.3">
      <c r="B52" s="40"/>
      <c r="C52" s="41"/>
      <c r="D52" s="61" t="s">
        <v>52</v>
      </c>
      <c r="E52" s="62"/>
      <c r="F52" s="62"/>
      <c r="G52" s="63" t="s">
        <v>53</v>
      </c>
      <c r="H52" s="64"/>
      <c r="I52" s="41"/>
      <c r="J52" s="61" t="s">
        <v>52</v>
      </c>
      <c r="K52" s="62"/>
      <c r="L52" s="62"/>
      <c r="M52" s="62"/>
      <c r="N52" s="63" t="s">
        <v>53</v>
      </c>
      <c r="O52" s="62"/>
      <c r="P52" s="64"/>
      <c r="Q52" s="41"/>
      <c r="R52" s="42"/>
    </row>
    <row r="53" spans="2:18" x14ac:dyDescent="0.3">
      <c r="B53" s="26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27"/>
    </row>
    <row r="54" spans="2:18" s="39" customFormat="1" ht="15" x14ac:dyDescent="0.3">
      <c r="B54" s="40"/>
      <c r="C54" s="41"/>
      <c r="D54" s="56" t="s">
        <v>54</v>
      </c>
      <c r="E54" s="57"/>
      <c r="F54" s="57"/>
      <c r="G54" s="57"/>
      <c r="H54" s="58"/>
      <c r="I54" s="41"/>
      <c r="J54" s="56" t="s">
        <v>55</v>
      </c>
      <c r="K54" s="57"/>
      <c r="L54" s="57"/>
      <c r="M54" s="57"/>
      <c r="N54" s="57"/>
      <c r="O54" s="57"/>
      <c r="P54" s="58"/>
      <c r="Q54" s="41"/>
      <c r="R54" s="42"/>
    </row>
    <row r="55" spans="2:18" x14ac:dyDescent="0.3">
      <c r="B55" s="26"/>
      <c r="C55" s="30"/>
      <c r="D55" s="59"/>
      <c r="E55" s="30"/>
      <c r="F55" s="30"/>
      <c r="G55" s="30"/>
      <c r="H55" s="60"/>
      <c r="I55" s="30"/>
      <c r="J55" s="59"/>
      <c r="K55" s="30"/>
      <c r="L55" s="30"/>
      <c r="M55" s="30"/>
      <c r="N55" s="30"/>
      <c r="O55" s="30"/>
      <c r="P55" s="60"/>
      <c r="Q55" s="30"/>
      <c r="R55" s="27"/>
    </row>
    <row r="56" spans="2:18" x14ac:dyDescent="0.3">
      <c r="B56" s="26"/>
      <c r="C56" s="30"/>
      <c r="D56" s="59"/>
      <c r="E56" s="30"/>
      <c r="F56" s="30"/>
      <c r="G56" s="30"/>
      <c r="H56" s="60"/>
      <c r="I56" s="30"/>
      <c r="J56" s="59"/>
      <c r="K56" s="30"/>
      <c r="L56" s="30"/>
      <c r="M56" s="30"/>
      <c r="N56" s="30"/>
      <c r="O56" s="30"/>
      <c r="P56" s="60"/>
      <c r="Q56" s="30"/>
      <c r="R56" s="27"/>
    </row>
    <row r="57" spans="2:18" x14ac:dyDescent="0.3">
      <c r="B57" s="26"/>
      <c r="C57" s="30"/>
      <c r="D57" s="59"/>
      <c r="E57" s="30"/>
      <c r="F57" s="30"/>
      <c r="G57" s="30"/>
      <c r="H57" s="60"/>
      <c r="I57" s="30"/>
      <c r="J57" s="59"/>
      <c r="K57" s="30"/>
      <c r="L57" s="30"/>
      <c r="M57" s="30"/>
      <c r="N57" s="30"/>
      <c r="O57" s="30"/>
      <c r="P57" s="60"/>
      <c r="Q57" s="30"/>
      <c r="R57" s="27"/>
    </row>
    <row r="58" spans="2:18" x14ac:dyDescent="0.3">
      <c r="B58" s="26"/>
      <c r="C58" s="30"/>
      <c r="D58" s="59"/>
      <c r="E58" s="30"/>
      <c r="F58" s="30"/>
      <c r="G58" s="30"/>
      <c r="H58" s="60"/>
      <c r="I58" s="30"/>
      <c r="J58" s="59"/>
      <c r="K58" s="30"/>
      <c r="L58" s="30"/>
      <c r="M58" s="30"/>
      <c r="N58" s="30"/>
      <c r="O58" s="30"/>
      <c r="P58" s="60"/>
      <c r="Q58" s="30"/>
      <c r="R58" s="27"/>
    </row>
    <row r="59" spans="2:18" x14ac:dyDescent="0.3">
      <c r="B59" s="26"/>
      <c r="C59" s="30"/>
      <c r="D59" s="59"/>
      <c r="E59" s="30"/>
      <c r="F59" s="30"/>
      <c r="G59" s="30"/>
      <c r="H59" s="60"/>
      <c r="I59" s="30"/>
      <c r="J59" s="59"/>
      <c r="K59" s="30"/>
      <c r="L59" s="30"/>
      <c r="M59" s="30"/>
      <c r="N59" s="30"/>
      <c r="O59" s="30"/>
      <c r="P59" s="60"/>
      <c r="Q59" s="30"/>
      <c r="R59" s="27"/>
    </row>
    <row r="60" spans="2:18" x14ac:dyDescent="0.3">
      <c r="B60" s="26"/>
      <c r="C60" s="30"/>
      <c r="D60" s="59"/>
      <c r="E60" s="30"/>
      <c r="F60" s="30"/>
      <c r="G60" s="30"/>
      <c r="H60" s="60"/>
      <c r="I60" s="30"/>
      <c r="J60" s="59"/>
      <c r="K60" s="30"/>
      <c r="L60" s="30"/>
      <c r="M60" s="30"/>
      <c r="N60" s="30"/>
      <c r="O60" s="30"/>
      <c r="P60" s="60"/>
      <c r="Q60" s="30"/>
      <c r="R60" s="27"/>
    </row>
    <row r="61" spans="2:18" x14ac:dyDescent="0.3">
      <c r="B61" s="26"/>
      <c r="C61" s="30"/>
      <c r="D61" s="59"/>
      <c r="E61" s="30"/>
      <c r="F61" s="30"/>
      <c r="G61" s="30"/>
      <c r="H61" s="60"/>
      <c r="I61" s="30"/>
      <c r="J61" s="59"/>
      <c r="K61" s="30"/>
      <c r="L61" s="30"/>
      <c r="M61" s="30"/>
      <c r="N61" s="30"/>
      <c r="O61" s="30"/>
      <c r="P61" s="60"/>
      <c r="Q61" s="30"/>
      <c r="R61" s="27"/>
    </row>
    <row r="62" spans="2:18" x14ac:dyDescent="0.3">
      <c r="B62" s="26"/>
      <c r="C62" s="30"/>
      <c r="D62" s="59"/>
      <c r="E62" s="30"/>
      <c r="F62" s="30"/>
      <c r="G62" s="30"/>
      <c r="H62" s="60"/>
      <c r="I62" s="30"/>
      <c r="J62" s="59"/>
      <c r="K62" s="30"/>
      <c r="L62" s="30"/>
      <c r="M62" s="30"/>
      <c r="N62" s="30"/>
      <c r="O62" s="30"/>
      <c r="P62" s="60"/>
      <c r="Q62" s="30"/>
      <c r="R62" s="27"/>
    </row>
    <row r="63" spans="2:18" s="39" customFormat="1" ht="15" x14ac:dyDescent="0.3">
      <c r="B63" s="40"/>
      <c r="C63" s="41"/>
      <c r="D63" s="61" t="s">
        <v>52</v>
      </c>
      <c r="E63" s="62"/>
      <c r="F63" s="62"/>
      <c r="G63" s="63" t="s">
        <v>53</v>
      </c>
      <c r="H63" s="64"/>
      <c r="I63" s="41"/>
      <c r="J63" s="61" t="s">
        <v>52</v>
      </c>
      <c r="K63" s="62"/>
      <c r="L63" s="62"/>
      <c r="M63" s="62"/>
      <c r="N63" s="63" t="s">
        <v>53</v>
      </c>
      <c r="O63" s="62"/>
      <c r="P63" s="64"/>
      <c r="Q63" s="41"/>
      <c r="R63" s="42"/>
    </row>
    <row r="64" spans="2:18" s="39" customFormat="1" ht="14.45" customHeight="1" x14ac:dyDescent="0.3">
      <c r="B64" s="65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7"/>
    </row>
    <row r="68" spans="2:18" s="39" customFormat="1" ht="6.95" customHeight="1" x14ac:dyDescent="0.3">
      <c r="B68" s="68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70"/>
    </row>
    <row r="69" spans="2:18" s="39" customFormat="1" ht="36.950000000000003" customHeight="1" x14ac:dyDescent="0.3">
      <c r="B69" s="40"/>
      <c r="C69" s="12" t="s">
        <v>106</v>
      </c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42"/>
    </row>
    <row r="70" spans="2:18" s="39" customFormat="1" ht="6.95" customHeight="1" x14ac:dyDescent="0.3">
      <c r="B70" s="40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2"/>
    </row>
    <row r="71" spans="2:18" s="39" customFormat="1" ht="30" customHeight="1" x14ac:dyDescent="0.3">
      <c r="B71" s="40"/>
      <c r="C71" s="34" t="s">
        <v>17</v>
      </c>
      <c r="D71" s="41"/>
      <c r="E71" s="41"/>
      <c r="F71" s="205" t="str">
        <f>F6</f>
        <v>Obnova objektu kultúrneho domu - Obec Veľká Hradná</v>
      </c>
      <c r="G71" s="205"/>
      <c r="H71" s="205"/>
      <c r="I71" s="205"/>
      <c r="J71" s="205"/>
      <c r="K71" s="205"/>
      <c r="L71" s="205"/>
      <c r="M71" s="205"/>
      <c r="N71" s="205"/>
      <c r="O71" s="205"/>
      <c r="P71" s="205"/>
      <c r="Q71" s="41"/>
      <c r="R71" s="42"/>
    </row>
    <row r="72" spans="2:18" s="39" customFormat="1" ht="36.950000000000003" customHeight="1" x14ac:dyDescent="0.3">
      <c r="B72" s="40"/>
      <c r="C72" s="77" t="s">
        <v>104</v>
      </c>
      <c r="D72" s="41"/>
      <c r="E72" s="41"/>
      <c r="F72" s="190" t="str">
        <f>F7</f>
        <v>4 - Sadové úpravy a spevnené plochy</v>
      </c>
      <c r="G72" s="190"/>
      <c r="H72" s="190"/>
      <c r="I72" s="190"/>
      <c r="J72" s="190"/>
      <c r="K72" s="190"/>
      <c r="L72" s="190"/>
      <c r="M72" s="190"/>
      <c r="N72" s="190"/>
      <c r="O72" s="190"/>
      <c r="P72" s="190"/>
      <c r="Q72" s="41"/>
      <c r="R72" s="42"/>
    </row>
    <row r="73" spans="2:18" s="39" customFormat="1" ht="6.95" customHeight="1" x14ac:dyDescent="0.3">
      <c r="B73" s="40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2"/>
    </row>
    <row r="74" spans="2:18" s="39" customFormat="1" ht="18" customHeight="1" x14ac:dyDescent="0.3">
      <c r="B74" s="40"/>
      <c r="C74" s="34" t="s">
        <v>21</v>
      </c>
      <c r="D74" s="41"/>
      <c r="E74" s="41"/>
      <c r="F74" s="32" t="str">
        <f>F9</f>
        <v>Veľká Hradná</v>
      </c>
      <c r="G74" s="41"/>
      <c r="H74" s="41"/>
      <c r="I74" s="41"/>
      <c r="J74" s="41"/>
      <c r="K74" s="34" t="s">
        <v>23</v>
      </c>
      <c r="L74" s="41"/>
      <c r="M74" s="211" t="str">
        <f>IF(O9="","",O9)</f>
        <v>2.10.2017</v>
      </c>
      <c r="N74" s="211"/>
      <c r="O74" s="211"/>
      <c r="P74" s="211"/>
      <c r="Q74" s="41"/>
      <c r="R74" s="42"/>
    </row>
    <row r="75" spans="2:18" s="39" customFormat="1" ht="6.95" customHeight="1" x14ac:dyDescent="0.3">
      <c r="B75" s="40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2"/>
    </row>
    <row r="76" spans="2:18" s="39" customFormat="1" ht="15" x14ac:dyDescent="0.3">
      <c r="B76" s="40"/>
      <c r="C76" s="34" t="s">
        <v>25</v>
      </c>
      <c r="D76" s="41"/>
      <c r="E76" s="41"/>
      <c r="F76" s="32" t="str">
        <f>E12</f>
        <v>Obec Veľká Hradná</v>
      </c>
      <c r="G76" s="41"/>
      <c r="H76" s="41"/>
      <c r="I76" s="41"/>
      <c r="J76" s="41"/>
      <c r="K76" s="34" t="s">
        <v>31</v>
      </c>
      <c r="L76" s="41"/>
      <c r="M76" s="11" t="str">
        <f>E18</f>
        <v>Ing. Martin Novotný</v>
      </c>
      <c r="N76" s="11"/>
      <c r="O76" s="11"/>
      <c r="P76" s="11"/>
      <c r="Q76" s="11"/>
      <c r="R76" s="42"/>
    </row>
    <row r="77" spans="2:18" s="39" customFormat="1" ht="14.45" customHeight="1" x14ac:dyDescent="0.3">
      <c r="B77" s="40"/>
      <c r="C77" s="34" t="s">
        <v>29</v>
      </c>
      <c r="D77" s="41"/>
      <c r="E77" s="41"/>
      <c r="F77" s="32" t="str">
        <f>IF(E15="","",E15)</f>
        <v>Vyplň údaj</v>
      </c>
      <c r="G77" s="41"/>
      <c r="H77" s="41"/>
      <c r="I77" s="41"/>
      <c r="J77" s="41"/>
      <c r="K77" s="34" t="s">
        <v>34</v>
      </c>
      <c r="L77" s="41"/>
      <c r="M77" s="11" t="str">
        <f>E21</f>
        <v xml:space="preserve"> </v>
      </c>
      <c r="N77" s="11"/>
      <c r="O77" s="11"/>
      <c r="P77" s="11"/>
      <c r="Q77" s="11"/>
      <c r="R77" s="42"/>
    </row>
    <row r="78" spans="2:18" s="39" customFormat="1" ht="10.35" customHeight="1" x14ac:dyDescent="0.3">
      <c r="B78" s="40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2"/>
    </row>
    <row r="79" spans="2:18" s="39" customFormat="1" ht="29.25" customHeight="1" x14ac:dyDescent="0.3">
      <c r="B79" s="40"/>
      <c r="C79" s="212" t="s">
        <v>107</v>
      </c>
      <c r="D79" s="212"/>
      <c r="E79" s="212"/>
      <c r="F79" s="212"/>
      <c r="G79" s="212"/>
      <c r="H79" s="122"/>
      <c r="I79" s="122"/>
      <c r="J79" s="122"/>
      <c r="K79" s="122"/>
      <c r="L79" s="122"/>
      <c r="M79" s="122"/>
      <c r="N79" s="212" t="s">
        <v>108</v>
      </c>
      <c r="O79" s="212"/>
      <c r="P79" s="212"/>
      <c r="Q79" s="212"/>
      <c r="R79" s="42"/>
    </row>
    <row r="80" spans="2:18" s="39" customFormat="1" ht="10.35" customHeight="1" x14ac:dyDescent="0.3"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2"/>
    </row>
    <row r="81" spans="2:65" s="39" customFormat="1" ht="29.25" customHeight="1" x14ac:dyDescent="0.3">
      <c r="B81" s="40"/>
      <c r="C81" s="130" t="s">
        <v>109</v>
      </c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197">
        <f>N117</f>
        <v>0</v>
      </c>
      <c r="O81" s="197"/>
      <c r="P81" s="197"/>
      <c r="Q81" s="197"/>
      <c r="R81" s="42"/>
      <c r="AU81" s="22" t="s">
        <v>110</v>
      </c>
    </row>
    <row r="82" spans="2:65" s="131" customFormat="1" ht="24.95" customHeight="1" x14ac:dyDescent="0.3">
      <c r="B82" s="132"/>
      <c r="C82" s="133"/>
      <c r="D82" s="134" t="s">
        <v>111</v>
      </c>
      <c r="E82" s="133"/>
      <c r="F82" s="133"/>
      <c r="G82" s="133"/>
      <c r="H82" s="133"/>
      <c r="I82" s="133"/>
      <c r="J82" s="133"/>
      <c r="K82" s="133"/>
      <c r="L82" s="133"/>
      <c r="M82" s="133"/>
      <c r="N82" s="213">
        <f>N118</f>
        <v>0</v>
      </c>
      <c r="O82" s="213"/>
      <c r="P82" s="213"/>
      <c r="Q82" s="213"/>
      <c r="R82" s="135"/>
    </row>
    <row r="83" spans="2:65" s="136" customFormat="1" ht="19.899999999999999" customHeight="1" x14ac:dyDescent="0.3">
      <c r="B83" s="137"/>
      <c r="C83" s="138"/>
      <c r="D83" s="110" t="s">
        <v>112</v>
      </c>
      <c r="E83" s="138"/>
      <c r="F83" s="138"/>
      <c r="G83" s="138"/>
      <c r="H83" s="138"/>
      <c r="I83" s="138"/>
      <c r="J83" s="138"/>
      <c r="K83" s="138"/>
      <c r="L83" s="138"/>
      <c r="M83" s="138"/>
      <c r="N83" s="201">
        <f>N119</f>
        <v>0</v>
      </c>
      <c r="O83" s="201"/>
      <c r="P83" s="201"/>
      <c r="Q83" s="201"/>
      <c r="R83" s="139"/>
    </row>
    <row r="84" spans="2:65" s="136" customFormat="1" ht="19.899999999999999" customHeight="1" x14ac:dyDescent="0.3">
      <c r="B84" s="137"/>
      <c r="C84" s="138"/>
      <c r="D84" s="110" t="s">
        <v>467</v>
      </c>
      <c r="E84" s="138"/>
      <c r="F84" s="138"/>
      <c r="G84" s="138"/>
      <c r="H84" s="138"/>
      <c r="I84" s="138"/>
      <c r="J84" s="138"/>
      <c r="K84" s="138"/>
      <c r="L84" s="138"/>
      <c r="M84" s="138"/>
      <c r="N84" s="201">
        <f>N162</f>
        <v>0</v>
      </c>
      <c r="O84" s="201"/>
      <c r="P84" s="201"/>
      <c r="Q84" s="201"/>
      <c r="R84" s="139"/>
    </row>
    <row r="85" spans="2:65" s="136" customFormat="1" ht="19.899999999999999" customHeight="1" x14ac:dyDescent="0.3">
      <c r="B85" s="137"/>
      <c r="C85" s="138"/>
      <c r="D85" s="110" t="s">
        <v>468</v>
      </c>
      <c r="E85" s="138"/>
      <c r="F85" s="138"/>
      <c r="G85" s="138"/>
      <c r="H85" s="138"/>
      <c r="I85" s="138"/>
      <c r="J85" s="138"/>
      <c r="K85" s="138"/>
      <c r="L85" s="138"/>
      <c r="M85" s="138"/>
      <c r="N85" s="201">
        <f>N166</f>
        <v>0</v>
      </c>
      <c r="O85" s="201"/>
      <c r="P85" s="201"/>
      <c r="Q85" s="201"/>
      <c r="R85" s="139"/>
    </row>
    <row r="86" spans="2:65" s="136" customFormat="1" ht="19.899999999999999" customHeight="1" x14ac:dyDescent="0.3">
      <c r="B86" s="137"/>
      <c r="C86" s="138"/>
      <c r="D86" s="110" t="s">
        <v>115</v>
      </c>
      <c r="E86" s="138"/>
      <c r="F86" s="138"/>
      <c r="G86" s="138"/>
      <c r="H86" s="138"/>
      <c r="I86" s="138"/>
      <c r="J86" s="138"/>
      <c r="K86" s="138"/>
      <c r="L86" s="138"/>
      <c r="M86" s="138"/>
      <c r="N86" s="201">
        <f>N174</f>
        <v>0</v>
      </c>
      <c r="O86" s="201"/>
      <c r="P86" s="201"/>
      <c r="Q86" s="201"/>
      <c r="R86" s="139"/>
    </row>
    <row r="87" spans="2:65" s="136" customFormat="1" ht="19.899999999999999" customHeight="1" x14ac:dyDescent="0.3">
      <c r="B87" s="137"/>
      <c r="C87" s="138"/>
      <c r="D87" s="110" t="s">
        <v>116</v>
      </c>
      <c r="E87" s="138"/>
      <c r="F87" s="138"/>
      <c r="G87" s="138"/>
      <c r="H87" s="138"/>
      <c r="I87" s="138"/>
      <c r="J87" s="138"/>
      <c r="K87" s="138"/>
      <c r="L87" s="138"/>
      <c r="M87" s="138"/>
      <c r="N87" s="201">
        <f>N188</f>
        <v>0</v>
      </c>
      <c r="O87" s="201"/>
      <c r="P87" s="201"/>
      <c r="Q87" s="201"/>
      <c r="R87" s="139"/>
    </row>
    <row r="88" spans="2:65" s="131" customFormat="1" ht="24.95" customHeight="1" x14ac:dyDescent="0.3">
      <c r="B88" s="132"/>
      <c r="C88" s="133"/>
      <c r="D88" s="134" t="s">
        <v>117</v>
      </c>
      <c r="E88" s="133"/>
      <c r="F88" s="133"/>
      <c r="G88" s="133"/>
      <c r="H88" s="133"/>
      <c r="I88" s="133"/>
      <c r="J88" s="133"/>
      <c r="K88" s="133"/>
      <c r="L88" s="133"/>
      <c r="M88" s="133"/>
      <c r="N88" s="213">
        <f>N190</f>
        <v>0</v>
      </c>
      <c r="O88" s="213"/>
      <c r="P88" s="213"/>
      <c r="Q88" s="213"/>
      <c r="R88" s="135"/>
    </row>
    <row r="89" spans="2:65" s="136" customFormat="1" ht="19.899999999999999" customHeight="1" x14ac:dyDescent="0.3">
      <c r="B89" s="137"/>
      <c r="C89" s="138"/>
      <c r="D89" s="110" t="s">
        <v>469</v>
      </c>
      <c r="E89" s="138"/>
      <c r="F89" s="138"/>
      <c r="G89" s="138"/>
      <c r="H89" s="138"/>
      <c r="I89" s="138"/>
      <c r="J89" s="138"/>
      <c r="K89" s="138"/>
      <c r="L89" s="138"/>
      <c r="M89" s="138"/>
      <c r="N89" s="201">
        <f>N191</f>
        <v>0</v>
      </c>
      <c r="O89" s="201"/>
      <c r="P89" s="201"/>
      <c r="Q89" s="201"/>
      <c r="R89" s="139"/>
    </row>
    <row r="90" spans="2:65" s="131" customFormat="1" ht="21.95" customHeight="1" x14ac:dyDescent="0.35">
      <c r="B90" s="132"/>
      <c r="C90" s="133"/>
      <c r="D90" s="134" t="s">
        <v>130</v>
      </c>
      <c r="E90" s="133"/>
      <c r="F90" s="133"/>
      <c r="G90" s="133"/>
      <c r="H90" s="133"/>
      <c r="I90" s="133"/>
      <c r="J90" s="133"/>
      <c r="K90" s="133"/>
      <c r="L90" s="133"/>
      <c r="M90" s="133"/>
      <c r="N90" s="214">
        <f>N198</f>
        <v>0</v>
      </c>
      <c r="O90" s="214"/>
      <c r="P90" s="214"/>
      <c r="Q90" s="214"/>
      <c r="R90" s="135"/>
    </row>
    <row r="91" spans="2:65" s="39" customFormat="1" ht="21.95" customHeight="1" x14ac:dyDescent="0.3"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2"/>
    </row>
    <row r="92" spans="2:65" s="39" customFormat="1" ht="29.25" customHeight="1" x14ac:dyDescent="0.3">
      <c r="B92" s="40"/>
      <c r="C92" s="130" t="s">
        <v>131</v>
      </c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215">
        <f>ROUND(N93+N94+N95+N96+N97+N98,2)</f>
        <v>0</v>
      </c>
      <c r="O92" s="215"/>
      <c r="P92" s="215"/>
      <c r="Q92" s="215"/>
      <c r="R92" s="42"/>
      <c r="T92" s="140"/>
      <c r="U92" s="141" t="s">
        <v>40</v>
      </c>
    </row>
    <row r="93" spans="2:65" s="39" customFormat="1" ht="18" customHeight="1" x14ac:dyDescent="0.3">
      <c r="B93" s="142"/>
      <c r="C93" s="143"/>
      <c r="D93" s="202" t="s">
        <v>132</v>
      </c>
      <c r="E93" s="202"/>
      <c r="F93" s="202"/>
      <c r="G93" s="202"/>
      <c r="H93" s="202"/>
      <c r="I93" s="143"/>
      <c r="J93" s="143"/>
      <c r="K93" s="143"/>
      <c r="L93" s="143"/>
      <c r="M93" s="143"/>
      <c r="N93" s="200">
        <f>ROUND(N81*T93,2)</f>
        <v>0</v>
      </c>
      <c r="O93" s="200"/>
      <c r="P93" s="200"/>
      <c r="Q93" s="200"/>
      <c r="R93" s="144"/>
      <c r="S93" s="145"/>
      <c r="T93" s="146"/>
      <c r="U93" s="147" t="s">
        <v>43</v>
      </c>
      <c r="V93" s="145"/>
      <c r="W93" s="145"/>
      <c r="X93" s="145"/>
      <c r="Y93" s="145"/>
      <c r="Z93" s="145"/>
      <c r="AA93" s="145"/>
      <c r="AB93" s="145"/>
      <c r="AC93" s="145"/>
      <c r="AD93" s="145"/>
      <c r="AE93" s="145"/>
      <c r="AF93" s="145"/>
      <c r="AG93" s="145"/>
      <c r="AH93" s="145"/>
      <c r="AI93" s="145"/>
      <c r="AJ93" s="145"/>
      <c r="AK93" s="145"/>
      <c r="AL93" s="145"/>
      <c r="AM93" s="145"/>
      <c r="AN93" s="145"/>
      <c r="AO93" s="145"/>
      <c r="AP93" s="145"/>
      <c r="AQ93" s="145"/>
      <c r="AR93" s="145"/>
      <c r="AS93" s="145"/>
      <c r="AT93" s="145"/>
      <c r="AU93" s="145"/>
      <c r="AV93" s="145"/>
      <c r="AW93" s="145"/>
      <c r="AX93" s="145"/>
      <c r="AY93" s="148" t="s">
        <v>133</v>
      </c>
      <c r="AZ93" s="145"/>
      <c r="BA93" s="145"/>
      <c r="BB93" s="145"/>
      <c r="BC93" s="145"/>
      <c r="BD93" s="145"/>
      <c r="BE93" s="149">
        <f t="shared" ref="BE93:BE98" si="0">IF(U93="základná",N93,0)</f>
        <v>0</v>
      </c>
      <c r="BF93" s="149">
        <f t="shared" ref="BF93:BF98" si="1">IF(U93="znížená",N93,0)</f>
        <v>0</v>
      </c>
      <c r="BG93" s="149">
        <f t="shared" ref="BG93:BG98" si="2">IF(U93="zákl. prenesená",N93,0)</f>
        <v>0</v>
      </c>
      <c r="BH93" s="149">
        <f t="shared" ref="BH93:BH98" si="3">IF(U93="zníž. prenesená",N93,0)</f>
        <v>0</v>
      </c>
      <c r="BI93" s="149">
        <f t="shared" ref="BI93:BI98" si="4">IF(U93="nulová",N93,0)</f>
        <v>0</v>
      </c>
      <c r="BJ93" s="148" t="s">
        <v>134</v>
      </c>
      <c r="BK93" s="145"/>
      <c r="BL93" s="145"/>
      <c r="BM93" s="145"/>
    </row>
    <row r="94" spans="2:65" s="39" customFormat="1" ht="18" customHeight="1" x14ac:dyDescent="0.3">
      <c r="B94" s="142"/>
      <c r="C94" s="143"/>
      <c r="D94" s="202" t="s">
        <v>135</v>
      </c>
      <c r="E94" s="202"/>
      <c r="F94" s="202"/>
      <c r="G94" s="202"/>
      <c r="H94" s="202"/>
      <c r="I94" s="143"/>
      <c r="J94" s="143"/>
      <c r="K94" s="143"/>
      <c r="L94" s="143"/>
      <c r="M94" s="143"/>
      <c r="N94" s="200">
        <f>ROUND(N81*T94,2)</f>
        <v>0</v>
      </c>
      <c r="O94" s="200"/>
      <c r="P94" s="200"/>
      <c r="Q94" s="200"/>
      <c r="R94" s="144"/>
      <c r="S94" s="145"/>
      <c r="T94" s="146"/>
      <c r="U94" s="147" t="s">
        <v>43</v>
      </c>
      <c r="V94" s="145"/>
      <c r="W94" s="145"/>
      <c r="X94" s="145"/>
      <c r="Y94" s="145"/>
      <c r="Z94" s="145"/>
      <c r="AA94" s="145"/>
      <c r="AB94" s="145"/>
      <c r="AC94" s="145"/>
      <c r="AD94" s="145"/>
      <c r="AE94" s="145"/>
      <c r="AF94" s="145"/>
      <c r="AG94" s="145"/>
      <c r="AH94" s="145"/>
      <c r="AI94" s="145"/>
      <c r="AJ94" s="145"/>
      <c r="AK94" s="145"/>
      <c r="AL94" s="145"/>
      <c r="AM94" s="145"/>
      <c r="AN94" s="145"/>
      <c r="AO94" s="145"/>
      <c r="AP94" s="145"/>
      <c r="AQ94" s="145"/>
      <c r="AR94" s="145"/>
      <c r="AS94" s="145"/>
      <c r="AT94" s="145"/>
      <c r="AU94" s="145"/>
      <c r="AV94" s="145"/>
      <c r="AW94" s="145"/>
      <c r="AX94" s="145"/>
      <c r="AY94" s="148" t="s">
        <v>133</v>
      </c>
      <c r="AZ94" s="145"/>
      <c r="BA94" s="145"/>
      <c r="BB94" s="145"/>
      <c r="BC94" s="145"/>
      <c r="BD94" s="145"/>
      <c r="BE94" s="149">
        <f t="shared" si="0"/>
        <v>0</v>
      </c>
      <c r="BF94" s="149">
        <f t="shared" si="1"/>
        <v>0</v>
      </c>
      <c r="BG94" s="149">
        <f t="shared" si="2"/>
        <v>0</v>
      </c>
      <c r="BH94" s="149">
        <f t="shared" si="3"/>
        <v>0</v>
      </c>
      <c r="BI94" s="149">
        <f t="shared" si="4"/>
        <v>0</v>
      </c>
      <c r="BJ94" s="148" t="s">
        <v>134</v>
      </c>
      <c r="BK94" s="145"/>
      <c r="BL94" s="145"/>
      <c r="BM94" s="145"/>
    </row>
    <row r="95" spans="2:65" s="39" customFormat="1" ht="18" customHeight="1" x14ac:dyDescent="0.3">
      <c r="B95" s="142"/>
      <c r="C95" s="143"/>
      <c r="D95" s="202" t="s">
        <v>136</v>
      </c>
      <c r="E95" s="202"/>
      <c r="F95" s="202"/>
      <c r="G95" s="202"/>
      <c r="H95" s="202"/>
      <c r="I95" s="143"/>
      <c r="J95" s="143"/>
      <c r="K95" s="143"/>
      <c r="L95" s="143"/>
      <c r="M95" s="143"/>
      <c r="N95" s="200">
        <f>ROUND(N81*T95,2)</f>
        <v>0</v>
      </c>
      <c r="O95" s="200"/>
      <c r="P95" s="200"/>
      <c r="Q95" s="200"/>
      <c r="R95" s="144"/>
      <c r="S95" s="145"/>
      <c r="T95" s="146"/>
      <c r="U95" s="147" t="s">
        <v>43</v>
      </c>
      <c r="V95" s="145"/>
      <c r="W95" s="145"/>
      <c r="X95" s="145"/>
      <c r="Y95" s="145"/>
      <c r="Z95" s="145"/>
      <c r="AA95" s="145"/>
      <c r="AB95" s="145"/>
      <c r="AC95" s="145"/>
      <c r="AD95" s="145"/>
      <c r="AE95" s="145"/>
      <c r="AF95" s="145"/>
      <c r="AG95" s="145"/>
      <c r="AH95" s="145"/>
      <c r="AI95" s="145"/>
      <c r="AJ95" s="145"/>
      <c r="AK95" s="145"/>
      <c r="AL95" s="145"/>
      <c r="AM95" s="145"/>
      <c r="AN95" s="145"/>
      <c r="AO95" s="145"/>
      <c r="AP95" s="145"/>
      <c r="AQ95" s="145"/>
      <c r="AR95" s="145"/>
      <c r="AS95" s="145"/>
      <c r="AT95" s="145"/>
      <c r="AU95" s="145"/>
      <c r="AV95" s="145"/>
      <c r="AW95" s="145"/>
      <c r="AX95" s="145"/>
      <c r="AY95" s="148" t="s">
        <v>133</v>
      </c>
      <c r="AZ95" s="145"/>
      <c r="BA95" s="145"/>
      <c r="BB95" s="145"/>
      <c r="BC95" s="145"/>
      <c r="BD95" s="145"/>
      <c r="BE95" s="149">
        <f t="shared" si="0"/>
        <v>0</v>
      </c>
      <c r="BF95" s="149">
        <f t="shared" si="1"/>
        <v>0</v>
      </c>
      <c r="BG95" s="149">
        <f t="shared" si="2"/>
        <v>0</v>
      </c>
      <c r="BH95" s="149">
        <f t="shared" si="3"/>
        <v>0</v>
      </c>
      <c r="BI95" s="149">
        <f t="shared" si="4"/>
        <v>0</v>
      </c>
      <c r="BJ95" s="148" t="s">
        <v>134</v>
      </c>
      <c r="BK95" s="145"/>
      <c r="BL95" s="145"/>
      <c r="BM95" s="145"/>
    </row>
    <row r="96" spans="2:65" s="39" customFormat="1" ht="18" customHeight="1" x14ac:dyDescent="0.3">
      <c r="B96" s="142"/>
      <c r="C96" s="143"/>
      <c r="D96" s="202" t="s">
        <v>137</v>
      </c>
      <c r="E96" s="202"/>
      <c r="F96" s="202"/>
      <c r="G96" s="202"/>
      <c r="H96" s="202"/>
      <c r="I96" s="143"/>
      <c r="J96" s="143"/>
      <c r="K96" s="143"/>
      <c r="L96" s="143"/>
      <c r="M96" s="143"/>
      <c r="N96" s="200">
        <f>ROUND(N81*T96,2)</f>
        <v>0</v>
      </c>
      <c r="O96" s="200"/>
      <c r="P96" s="200"/>
      <c r="Q96" s="200"/>
      <c r="R96" s="144"/>
      <c r="S96" s="145"/>
      <c r="T96" s="146"/>
      <c r="U96" s="147" t="s">
        <v>43</v>
      </c>
      <c r="V96" s="145"/>
      <c r="W96" s="145"/>
      <c r="X96" s="145"/>
      <c r="Y96" s="145"/>
      <c r="Z96" s="145"/>
      <c r="AA96" s="145"/>
      <c r="AB96" s="145"/>
      <c r="AC96" s="145"/>
      <c r="AD96" s="145"/>
      <c r="AE96" s="145"/>
      <c r="AF96" s="145"/>
      <c r="AG96" s="145"/>
      <c r="AH96" s="145"/>
      <c r="AI96" s="145"/>
      <c r="AJ96" s="145"/>
      <c r="AK96" s="145"/>
      <c r="AL96" s="145"/>
      <c r="AM96" s="145"/>
      <c r="AN96" s="145"/>
      <c r="AO96" s="145"/>
      <c r="AP96" s="145"/>
      <c r="AQ96" s="145"/>
      <c r="AR96" s="145"/>
      <c r="AS96" s="145"/>
      <c r="AT96" s="145"/>
      <c r="AU96" s="145"/>
      <c r="AV96" s="145"/>
      <c r="AW96" s="145"/>
      <c r="AX96" s="145"/>
      <c r="AY96" s="148" t="s">
        <v>133</v>
      </c>
      <c r="AZ96" s="145"/>
      <c r="BA96" s="145"/>
      <c r="BB96" s="145"/>
      <c r="BC96" s="145"/>
      <c r="BD96" s="145"/>
      <c r="BE96" s="149">
        <f t="shared" si="0"/>
        <v>0</v>
      </c>
      <c r="BF96" s="149">
        <f t="shared" si="1"/>
        <v>0</v>
      </c>
      <c r="BG96" s="149">
        <f t="shared" si="2"/>
        <v>0</v>
      </c>
      <c r="BH96" s="149">
        <f t="shared" si="3"/>
        <v>0</v>
      </c>
      <c r="BI96" s="149">
        <f t="shared" si="4"/>
        <v>0</v>
      </c>
      <c r="BJ96" s="148" t="s">
        <v>134</v>
      </c>
      <c r="BK96" s="145"/>
      <c r="BL96" s="145"/>
      <c r="BM96" s="145"/>
    </row>
    <row r="97" spans="2:65" s="39" customFormat="1" ht="18" customHeight="1" x14ac:dyDescent="0.3">
      <c r="B97" s="142"/>
      <c r="C97" s="143"/>
      <c r="D97" s="202" t="s">
        <v>138</v>
      </c>
      <c r="E97" s="202"/>
      <c r="F97" s="202"/>
      <c r="G97" s="202"/>
      <c r="H97" s="202"/>
      <c r="I97" s="143"/>
      <c r="J97" s="143"/>
      <c r="K97" s="143"/>
      <c r="L97" s="143"/>
      <c r="M97" s="143"/>
      <c r="N97" s="200">
        <f>ROUND(N81*T97,2)</f>
        <v>0</v>
      </c>
      <c r="O97" s="200"/>
      <c r="P97" s="200"/>
      <c r="Q97" s="200"/>
      <c r="R97" s="144"/>
      <c r="S97" s="145"/>
      <c r="T97" s="146"/>
      <c r="U97" s="147" t="s">
        <v>43</v>
      </c>
      <c r="V97" s="145"/>
      <c r="W97" s="145"/>
      <c r="X97" s="145"/>
      <c r="Y97" s="145"/>
      <c r="Z97" s="145"/>
      <c r="AA97" s="145"/>
      <c r="AB97" s="145"/>
      <c r="AC97" s="145"/>
      <c r="AD97" s="145"/>
      <c r="AE97" s="145"/>
      <c r="AF97" s="145"/>
      <c r="AG97" s="145"/>
      <c r="AH97" s="145"/>
      <c r="AI97" s="145"/>
      <c r="AJ97" s="145"/>
      <c r="AK97" s="145"/>
      <c r="AL97" s="145"/>
      <c r="AM97" s="145"/>
      <c r="AN97" s="145"/>
      <c r="AO97" s="145"/>
      <c r="AP97" s="145"/>
      <c r="AQ97" s="145"/>
      <c r="AR97" s="145"/>
      <c r="AS97" s="145"/>
      <c r="AT97" s="145"/>
      <c r="AU97" s="145"/>
      <c r="AV97" s="145"/>
      <c r="AW97" s="145"/>
      <c r="AX97" s="145"/>
      <c r="AY97" s="148" t="s">
        <v>133</v>
      </c>
      <c r="AZ97" s="145"/>
      <c r="BA97" s="145"/>
      <c r="BB97" s="145"/>
      <c r="BC97" s="145"/>
      <c r="BD97" s="145"/>
      <c r="BE97" s="149">
        <f t="shared" si="0"/>
        <v>0</v>
      </c>
      <c r="BF97" s="149">
        <f t="shared" si="1"/>
        <v>0</v>
      </c>
      <c r="BG97" s="149">
        <f t="shared" si="2"/>
        <v>0</v>
      </c>
      <c r="BH97" s="149">
        <f t="shared" si="3"/>
        <v>0</v>
      </c>
      <c r="BI97" s="149">
        <f t="shared" si="4"/>
        <v>0</v>
      </c>
      <c r="BJ97" s="148" t="s">
        <v>134</v>
      </c>
      <c r="BK97" s="145"/>
      <c r="BL97" s="145"/>
      <c r="BM97" s="145"/>
    </row>
    <row r="98" spans="2:65" s="39" customFormat="1" ht="18" customHeight="1" x14ac:dyDescent="0.3">
      <c r="B98" s="142"/>
      <c r="C98" s="143"/>
      <c r="D98" s="150" t="s">
        <v>139</v>
      </c>
      <c r="E98" s="143"/>
      <c r="F98" s="143"/>
      <c r="G98" s="143"/>
      <c r="H98" s="143"/>
      <c r="I98" s="143"/>
      <c r="J98" s="143"/>
      <c r="K98" s="143"/>
      <c r="L98" s="143"/>
      <c r="M98" s="143"/>
      <c r="N98" s="200">
        <f>ROUND(N81*T98,2)</f>
        <v>0</v>
      </c>
      <c r="O98" s="200"/>
      <c r="P98" s="200"/>
      <c r="Q98" s="200"/>
      <c r="R98" s="144"/>
      <c r="S98" s="145"/>
      <c r="T98" s="151"/>
      <c r="U98" s="152" t="s">
        <v>43</v>
      </c>
      <c r="V98" s="145"/>
      <c r="W98" s="145"/>
      <c r="X98" s="145"/>
      <c r="Y98" s="145"/>
      <c r="Z98" s="145"/>
      <c r="AA98" s="145"/>
      <c r="AB98" s="145"/>
      <c r="AC98" s="145"/>
      <c r="AD98" s="145"/>
      <c r="AE98" s="145"/>
      <c r="AF98" s="145"/>
      <c r="AG98" s="145"/>
      <c r="AH98" s="145"/>
      <c r="AI98" s="145"/>
      <c r="AJ98" s="145"/>
      <c r="AK98" s="145"/>
      <c r="AL98" s="145"/>
      <c r="AM98" s="145"/>
      <c r="AN98" s="145"/>
      <c r="AO98" s="145"/>
      <c r="AP98" s="145"/>
      <c r="AQ98" s="145"/>
      <c r="AR98" s="145"/>
      <c r="AS98" s="145"/>
      <c r="AT98" s="145"/>
      <c r="AU98" s="145"/>
      <c r="AV98" s="145"/>
      <c r="AW98" s="145"/>
      <c r="AX98" s="145"/>
      <c r="AY98" s="148" t="s">
        <v>140</v>
      </c>
      <c r="AZ98" s="145"/>
      <c r="BA98" s="145"/>
      <c r="BB98" s="145"/>
      <c r="BC98" s="145"/>
      <c r="BD98" s="145"/>
      <c r="BE98" s="149">
        <f t="shared" si="0"/>
        <v>0</v>
      </c>
      <c r="BF98" s="149">
        <f t="shared" si="1"/>
        <v>0</v>
      </c>
      <c r="BG98" s="149">
        <f t="shared" si="2"/>
        <v>0</v>
      </c>
      <c r="BH98" s="149">
        <f t="shared" si="3"/>
        <v>0</v>
      </c>
      <c r="BI98" s="149">
        <f t="shared" si="4"/>
        <v>0</v>
      </c>
      <c r="BJ98" s="148" t="s">
        <v>134</v>
      </c>
      <c r="BK98" s="145"/>
      <c r="BL98" s="145"/>
      <c r="BM98" s="145"/>
    </row>
    <row r="99" spans="2:65" s="39" customFormat="1" x14ac:dyDescent="0.3">
      <c r="B99" s="40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2"/>
    </row>
    <row r="100" spans="2:65" s="39" customFormat="1" ht="29.25" customHeight="1" x14ac:dyDescent="0.3">
      <c r="B100" s="40"/>
      <c r="C100" s="121" t="s">
        <v>97</v>
      </c>
      <c r="D100" s="122"/>
      <c r="E100" s="122"/>
      <c r="F100" s="122"/>
      <c r="G100" s="122"/>
      <c r="H100" s="122"/>
      <c r="I100" s="122"/>
      <c r="J100" s="122"/>
      <c r="K100" s="122"/>
      <c r="L100" s="203">
        <f>ROUND(SUM(N81+N92),2)</f>
        <v>0</v>
      </c>
      <c r="M100" s="203"/>
      <c r="N100" s="203"/>
      <c r="O100" s="203"/>
      <c r="P100" s="203"/>
      <c r="Q100" s="203"/>
      <c r="R100" s="42"/>
    </row>
    <row r="101" spans="2:65" s="39" customFormat="1" ht="6.95" customHeight="1" x14ac:dyDescent="0.3">
      <c r="B101" s="65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7"/>
    </row>
    <row r="105" spans="2:65" s="39" customFormat="1" ht="6.95" customHeight="1" x14ac:dyDescent="0.3">
      <c r="B105" s="68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70"/>
    </row>
    <row r="106" spans="2:65" s="39" customFormat="1" ht="36.950000000000003" customHeight="1" x14ac:dyDescent="0.3">
      <c r="B106" s="40"/>
      <c r="C106" s="12" t="s">
        <v>141</v>
      </c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42"/>
    </row>
    <row r="107" spans="2:65" s="39" customFormat="1" ht="6.95" customHeight="1" x14ac:dyDescent="0.3">
      <c r="B107" s="40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2"/>
    </row>
    <row r="108" spans="2:65" s="39" customFormat="1" ht="30" customHeight="1" x14ac:dyDescent="0.3">
      <c r="B108" s="40"/>
      <c r="C108" s="34" t="s">
        <v>17</v>
      </c>
      <c r="D108" s="41"/>
      <c r="E108" s="41"/>
      <c r="F108" s="205" t="str">
        <f>F6</f>
        <v>Obnova objektu kultúrneho domu - Obec Veľká Hradná</v>
      </c>
      <c r="G108" s="205"/>
      <c r="H108" s="205"/>
      <c r="I108" s="205"/>
      <c r="J108" s="205"/>
      <c r="K108" s="205"/>
      <c r="L108" s="205"/>
      <c r="M108" s="205"/>
      <c r="N108" s="205"/>
      <c r="O108" s="205"/>
      <c r="P108" s="205"/>
      <c r="Q108" s="41"/>
      <c r="R108" s="42"/>
    </row>
    <row r="109" spans="2:65" s="39" customFormat="1" ht="36.950000000000003" customHeight="1" x14ac:dyDescent="0.3">
      <c r="B109" s="40"/>
      <c r="C109" s="77" t="s">
        <v>104</v>
      </c>
      <c r="D109" s="41"/>
      <c r="E109" s="41"/>
      <c r="F109" s="190" t="str">
        <f>F7</f>
        <v>4 - Sadové úpravy a spevnené plochy</v>
      </c>
      <c r="G109" s="190"/>
      <c r="H109" s="190"/>
      <c r="I109" s="190"/>
      <c r="J109" s="190"/>
      <c r="K109" s="190"/>
      <c r="L109" s="190"/>
      <c r="M109" s="190"/>
      <c r="N109" s="190"/>
      <c r="O109" s="190"/>
      <c r="P109" s="190"/>
      <c r="Q109" s="41"/>
      <c r="R109" s="42"/>
    </row>
    <row r="110" spans="2:65" s="39" customFormat="1" ht="6.95" customHeight="1" x14ac:dyDescent="0.3">
      <c r="B110" s="40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2"/>
    </row>
    <row r="111" spans="2:65" s="39" customFormat="1" ht="18" customHeight="1" x14ac:dyDescent="0.3">
      <c r="B111" s="40"/>
      <c r="C111" s="34" t="s">
        <v>21</v>
      </c>
      <c r="D111" s="41"/>
      <c r="E111" s="41"/>
      <c r="F111" s="32" t="str">
        <f>F9</f>
        <v>Veľká Hradná</v>
      </c>
      <c r="G111" s="41"/>
      <c r="H111" s="41"/>
      <c r="I111" s="41"/>
      <c r="J111" s="41"/>
      <c r="K111" s="34" t="s">
        <v>23</v>
      </c>
      <c r="L111" s="41"/>
      <c r="M111" s="211" t="str">
        <f>IF(O9="","",O9)</f>
        <v>2.10.2017</v>
      </c>
      <c r="N111" s="211"/>
      <c r="O111" s="211"/>
      <c r="P111" s="211"/>
      <c r="Q111" s="41"/>
      <c r="R111" s="42"/>
    </row>
    <row r="112" spans="2:65" s="39" customFormat="1" ht="6.95" customHeight="1" x14ac:dyDescent="0.3">
      <c r="B112" s="40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2"/>
    </row>
    <row r="113" spans="2:65" s="39" customFormat="1" ht="15" x14ac:dyDescent="0.3">
      <c r="B113" s="40"/>
      <c r="C113" s="34" t="s">
        <v>25</v>
      </c>
      <c r="D113" s="41"/>
      <c r="E113" s="41"/>
      <c r="F113" s="32" t="str">
        <f>E12</f>
        <v>Obec Veľká Hradná</v>
      </c>
      <c r="G113" s="41"/>
      <c r="H113" s="41"/>
      <c r="I113" s="41"/>
      <c r="J113" s="41"/>
      <c r="K113" s="34" t="s">
        <v>31</v>
      </c>
      <c r="L113" s="41"/>
      <c r="M113" s="11" t="str">
        <f>E18</f>
        <v>Ing. Martin Novotný</v>
      </c>
      <c r="N113" s="11"/>
      <c r="O113" s="11"/>
      <c r="P113" s="11"/>
      <c r="Q113" s="11"/>
      <c r="R113" s="42"/>
    </row>
    <row r="114" spans="2:65" s="39" customFormat="1" ht="14.45" customHeight="1" x14ac:dyDescent="0.3">
      <c r="B114" s="40"/>
      <c r="C114" s="34" t="s">
        <v>29</v>
      </c>
      <c r="D114" s="41"/>
      <c r="E114" s="41"/>
      <c r="F114" s="32" t="str">
        <f>IF(E15="","",E15)</f>
        <v>Vyplň údaj</v>
      </c>
      <c r="G114" s="41"/>
      <c r="H114" s="41"/>
      <c r="I114" s="41"/>
      <c r="J114" s="41"/>
      <c r="K114" s="34" t="s">
        <v>34</v>
      </c>
      <c r="L114" s="41"/>
      <c r="M114" s="11" t="str">
        <f>E21</f>
        <v xml:space="preserve"> </v>
      </c>
      <c r="N114" s="11"/>
      <c r="O114" s="11"/>
      <c r="P114" s="11"/>
      <c r="Q114" s="11"/>
      <c r="R114" s="42"/>
    </row>
    <row r="115" spans="2:65" s="39" customFormat="1" ht="10.35" customHeight="1" x14ac:dyDescent="0.3">
      <c r="B115" s="40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2"/>
    </row>
    <row r="116" spans="2:65" s="153" customFormat="1" ht="29.25" customHeight="1" x14ac:dyDescent="0.3">
      <c r="B116" s="154"/>
      <c r="C116" s="155" t="s">
        <v>142</v>
      </c>
      <c r="D116" s="156" t="s">
        <v>143</v>
      </c>
      <c r="E116" s="156" t="s">
        <v>58</v>
      </c>
      <c r="F116" s="216" t="s">
        <v>144</v>
      </c>
      <c r="G116" s="216"/>
      <c r="H116" s="216"/>
      <c r="I116" s="216"/>
      <c r="J116" s="156" t="s">
        <v>145</v>
      </c>
      <c r="K116" s="156" t="s">
        <v>146</v>
      </c>
      <c r="L116" s="216" t="s">
        <v>147</v>
      </c>
      <c r="M116" s="216"/>
      <c r="N116" s="217" t="s">
        <v>108</v>
      </c>
      <c r="O116" s="217"/>
      <c r="P116" s="217"/>
      <c r="Q116" s="217"/>
      <c r="R116" s="157"/>
      <c r="T116" s="84" t="s">
        <v>148</v>
      </c>
      <c r="U116" s="85" t="s">
        <v>40</v>
      </c>
      <c r="V116" s="85" t="s">
        <v>149</v>
      </c>
      <c r="W116" s="85" t="s">
        <v>150</v>
      </c>
      <c r="X116" s="85" t="s">
        <v>151</v>
      </c>
      <c r="Y116" s="85" t="s">
        <v>152</v>
      </c>
      <c r="Z116" s="85" t="s">
        <v>153</v>
      </c>
      <c r="AA116" s="86" t="s">
        <v>154</v>
      </c>
    </row>
    <row r="117" spans="2:65" s="39" customFormat="1" ht="29.25" customHeight="1" x14ac:dyDescent="0.35">
      <c r="B117" s="40"/>
      <c r="C117" s="88" t="s">
        <v>105</v>
      </c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218">
        <f>BK117</f>
        <v>0</v>
      </c>
      <c r="O117" s="218"/>
      <c r="P117" s="218"/>
      <c r="Q117" s="218"/>
      <c r="R117" s="42"/>
      <c r="T117" s="87"/>
      <c r="U117" s="57"/>
      <c r="V117" s="57"/>
      <c r="W117" s="158">
        <f>W118+W190+W198</f>
        <v>0</v>
      </c>
      <c r="X117" s="57"/>
      <c r="Y117" s="158">
        <f>Y118+Y190+Y198</f>
        <v>180.18329316000003</v>
      </c>
      <c r="Z117" s="57"/>
      <c r="AA117" s="159">
        <f>AA118+AA190+AA198</f>
        <v>98.437200000000004</v>
      </c>
      <c r="AT117" s="22" t="s">
        <v>75</v>
      </c>
      <c r="AU117" s="22" t="s">
        <v>110</v>
      </c>
      <c r="BK117" s="160">
        <f>BK118+BK190+BK198</f>
        <v>0</v>
      </c>
    </row>
    <row r="118" spans="2:65" s="161" customFormat="1" ht="37.5" customHeight="1" x14ac:dyDescent="0.35">
      <c r="B118" s="162"/>
      <c r="C118" s="163"/>
      <c r="D118" s="164" t="s">
        <v>111</v>
      </c>
      <c r="E118" s="164"/>
      <c r="F118" s="164"/>
      <c r="G118" s="164"/>
      <c r="H118" s="164"/>
      <c r="I118" s="164"/>
      <c r="J118" s="164"/>
      <c r="K118" s="164"/>
      <c r="L118" s="164"/>
      <c r="M118" s="164"/>
      <c r="N118" s="214">
        <f>BK118</f>
        <v>0</v>
      </c>
      <c r="O118" s="214"/>
      <c r="P118" s="214"/>
      <c r="Q118" s="214"/>
      <c r="R118" s="165"/>
      <c r="T118" s="166"/>
      <c r="U118" s="163"/>
      <c r="V118" s="163"/>
      <c r="W118" s="167">
        <f>W119+W162+W166+W174+W188</f>
        <v>0</v>
      </c>
      <c r="X118" s="163"/>
      <c r="Y118" s="167">
        <f>Y119+Y162+Y166+Y174+Y188</f>
        <v>179.91700516000003</v>
      </c>
      <c r="Z118" s="163"/>
      <c r="AA118" s="168">
        <f>AA119+AA162+AA166+AA174+AA188</f>
        <v>98.213999999999999</v>
      </c>
      <c r="AR118" s="169" t="s">
        <v>82</v>
      </c>
      <c r="AT118" s="170" t="s">
        <v>75</v>
      </c>
      <c r="AU118" s="170" t="s">
        <v>76</v>
      </c>
      <c r="AY118" s="169" t="s">
        <v>155</v>
      </c>
      <c r="BK118" s="171">
        <f>BK119+BK162+BK166+BK174+BK188</f>
        <v>0</v>
      </c>
    </row>
    <row r="119" spans="2:65" s="161" customFormat="1" ht="19.899999999999999" customHeight="1" x14ac:dyDescent="0.3">
      <c r="B119" s="162"/>
      <c r="C119" s="163"/>
      <c r="D119" s="172" t="s">
        <v>112</v>
      </c>
      <c r="E119" s="172"/>
      <c r="F119" s="172"/>
      <c r="G119" s="172"/>
      <c r="H119" s="172"/>
      <c r="I119" s="172"/>
      <c r="J119" s="172"/>
      <c r="K119" s="172"/>
      <c r="L119" s="172"/>
      <c r="M119" s="172"/>
      <c r="N119" s="219">
        <f>BK119</f>
        <v>0</v>
      </c>
      <c r="O119" s="219"/>
      <c r="P119" s="219"/>
      <c r="Q119" s="219"/>
      <c r="R119" s="165"/>
      <c r="T119" s="166"/>
      <c r="U119" s="163"/>
      <c r="V119" s="163"/>
      <c r="W119" s="167">
        <f>SUM(W120:W161)</f>
        <v>0</v>
      </c>
      <c r="X119" s="163"/>
      <c r="Y119" s="167">
        <f>SUM(Y120:Y161)</f>
        <v>1.5227440000000001</v>
      </c>
      <c r="Z119" s="163"/>
      <c r="AA119" s="168">
        <f>SUM(AA120:AA161)</f>
        <v>98.213999999999999</v>
      </c>
      <c r="AR119" s="169" t="s">
        <v>82</v>
      </c>
      <c r="AT119" s="170" t="s">
        <v>75</v>
      </c>
      <c r="AU119" s="170" t="s">
        <v>82</v>
      </c>
      <c r="AY119" s="169" t="s">
        <v>155</v>
      </c>
      <c r="BK119" s="171">
        <f>SUM(BK120:BK161)</f>
        <v>0</v>
      </c>
    </row>
    <row r="120" spans="2:65" s="39" customFormat="1" ht="38.25" customHeight="1" x14ac:dyDescent="0.3">
      <c r="B120" s="142"/>
      <c r="C120" s="173" t="s">
        <v>82</v>
      </c>
      <c r="D120" s="173" t="s">
        <v>156</v>
      </c>
      <c r="E120" s="174" t="s">
        <v>470</v>
      </c>
      <c r="F120" s="220" t="s">
        <v>471</v>
      </c>
      <c r="G120" s="220"/>
      <c r="H120" s="220"/>
      <c r="I120" s="220"/>
      <c r="J120" s="175" t="s">
        <v>183</v>
      </c>
      <c r="K120" s="176">
        <v>80</v>
      </c>
      <c r="L120" s="221">
        <v>0</v>
      </c>
      <c r="M120" s="221"/>
      <c r="N120" s="222">
        <f t="shared" ref="N120:N161" si="5">ROUND(L120*K120,2)</f>
        <v>0</v>
      </c>
      <c r="O120" s="222"/>
      <c r="P120" s="222"/>
      <c r="Q120" s="222"/>
      <c r="R120" s="144"/>
      <c r="T120" s="177"/>
      <c r="U120" s="50" t="s">
        <v>43</v>
      </c>
      <c r="V120" s="41"/>
      <c r="W120" s="178">
        <f t="shared" ref="W120:W161" si="6">V120*K120</f>
        <v>0</v>
      </c>
      <c r="X120" s="178">
        <v>0</v>
      </c>
      <c r="Y120" s="178">
        <f t="shared" ref="Y120:Y161" si="7">X120*K120</f>
        <v>0</v>
      </c>
      <c r="Z120" s="178">
        <v>0</v>
      </c>
      <c r="AA120" s="179">
        <f t="shared" ref="AA120:AA161" si="8">Z120*K120</f>
        <v>0</v>
      </c>
      <c r="AR120" s="22" t="s">
        <v>86</v>
      </c>
      <c r="AT120" s="22" t="s">
        <v>156</v>
      </c>
      <c r="AU120" s="22" t="s">
        <v>134</v>
      </c>
      <c r="AY120" s="22" t="s">
        <v>155</v>
      </c>
      <c r="BE120" s="114">
        <f t="shared" ref="BE120:BE161" si="9">IF(U120="základná",N120,0)</f>
        <v>0</v>
      </c>
      <c r="BF120" s="114">
        <f t="shared" ref="BF120:BF161" si="10">IF(U120="znížená",N120,0)</f>
        <v>0</v>
      </c>
      <c r="BG120" s="114">
        <f t="shared" ref="BG120:BG161" si="11">IF(U120="zákl. prenesená",N120,0)</f>
        <v>0</v>
      </c>
      <c r="BH120" s="114">
        <f t="shared" ref="BH120:BH161" si="12">IF(U120="zníž. prenesená",N120,0)</f>
        <v>0</v>
      </c>
      <c r="BI120" s="114">
        <f t="shared" ref="BI120:BI161" si="13">IF(U120="nulová",N120,0)</f>
        <v>0</v>
      </c>
      <c r="BJ120" s="22" t="s">
        <v>134</v>
      </c>
      <c r="BK120" s="114">
        <f t="shared" ref="BK120:BK161" si="14">ROUND(L120*K120,2)</f>
        <v>0</v>
      </c>
      <c r="BL120" s="22" t="s">
        <v>86</v>
      </c>
      <c r="BM120" s="22" t="s">
        <v>472</v>
      </c>
    </row>
    <row r="121" spans="2:65" s="39" customFormat="1" ht="38.25" customHeight="1" x14ac:dyDescent="0.3">
      <c r="B121" s="142"/>
      <c r="C121" s="173" t="s">
        <v>134</v>
      </c>
      <c r="D121" s="173" t="s">
        <v>156</v>
      </c>
      <c r="E121" s="174" t="s">
        <v>473</v>
      </c>
      <c r="F121" s="220" t="s">
        <v>474</v>
      </c>
      <c r="G121" s="220"/>
      <c r="H121" s="220"/>
      <c r="I121" s="220"/>
      <c r="J121" s="175" t="s">
        <v>183</v>
      </c>
      <c r="K121" s="176">
        <v>98.213999999999999</v>
      </c>
      <c r="L121" s="221">
        <v>0</v>
      </c>
      <c r="M121" s="221"/>
      <c r="N121" s="222">
        <f t="shared" si="5"/>
        <v>0</v>
      </c>
      <c r="O121" s="222"/>
      <c r="P121" s="222"/>
      <c r="Q121" s="222"/>
      <c r="R121" s="144"/>
      <c r="T121" s="177"/>
      <c r="U121" s="50" t="s">
        <v>43</v>
      </c>
      <c r="V121" s="41"/>
      <c r="W121" s="178">
        <f t="shared" si="6"/>
        <v>0</v>
      </c>
      <c r="X121" s="178">
        <v>0</v>
      </c>
      <c r="Y121" s="178">
        <f t="shared" si="7"/>
        <v>0</v>
      </c>
      <c r="Z121" s="178">
        <v>0.5</v>
      </c>
      <c r="AA121" s="179">
        <f t="shared" si="8"/>
        <v>49.106999999999999</v>
      </c>
      <c r="AR121" s="22" t="s">
        <v>86</v>
      </c>
      <c r="AT121" s="22" t="s">
        <v>156</v>
      </c>
      <c r="AU121" s="22" t="s">
        <v>134</v>
      </c>
      <c r="AY121" s="22" t="s">
        <v>155</v>
      </c>
      <c r="BE121" s="114">
        <f t="shared" si="9"/>
        <v>0</v>
      </c>
      <c r="BF121" s="114">
        <f t="shared" si="10"/>
        <v>0</v>
      </c>
      <c r="BG121" s="114">
        <f t="shared" si="11"/>
        <v>0</v>
      </c>
      <c r="BH121" s="114">
        <f t="shared" si="12"/>
        <v>0</v>
      </c>
      <c r="BI121" s="114">
        <f t="shared" si="13"/>
        <v>0</v>
      </c>
      <c r="BJ121" s="22" t="s">
        <v>134</v>
      </c>
      <c r="BK121" s="114">
        <f t="shared" si="14"/>
        <v>0</v>
      </c>
      <c r="BL121" s="22" t="s">
        <v>86</v>
      </c>
      <c r="BM121" s="22" t="s">
        <v>475</v>
      </c>
    </row>
    <row r="122" spans="2:65" s="39" customFormat="1" ht="38.25" customHeight="1" x14ac:dyDescent="0.3">
      <c r="B122" s="142"/>
      <c r="C122" s="173" t="s">
        <v>162</v>
      </c>
      <c r="D122" s="173" t="s">
        <v>156</v>
      </c>
      <c r="E122" s="174" t="s">
        <v>476</v>
      </c>
      <c r="F122" s="220" t="s">
        <v>477</v>
      </c>
      <c r="G122" s="220"/>
      <c r="H122" s="220"/>
      <c r="I122" s="220"/>
      <c r="J122" s="175" t="s">
        <v>183</v>
      </c>
      <c r="K122" s="176">
        <v>98.213999999999999</v>
      </c>
      <c r="L122" s="221">
        <v>0</v>
      </c>
      <c r="M122" s="221"/>
      <c r="N122" s="222">
        <f t="shared" si="5"/>
        <v>0</v>
      </c>
      <c r="O122" s="222"/>
      <c r="P122" s="222"/>
      <c r="Q122" s="222"/>
      <c r="R122" s="144"/>
      <c r="T122" s="177"/>
      <c r="U122" s="50" t="s">
        <v>43</v>
      </c>
      <c r="V122" s="41"/>
      <c r="W122" s="178">
        <f t="shared" si="6"/>
        <v>0</v>
      </c>
      <c r="X122" s="178">
        <v>0</v>
      </c>
      <c r="Y122" s="178">
        <f t="shared" si="7"/>
        <v>0</v>
      </c>
      <c r="Z122" s="178">
        <v>0.5</v>
      </c>
      <c r="AA122" s="179">
        <f t="shared" si="8"/>
        <v>49.106999999999999</v>
      </c>
      <c r="AR122" s="22" t="s">
        <v>86</v>
      </c>
      <c r="AT122" s="22" t="s">
        <v>156</v>
      </c>
      <c r="AU122" s="22" t="s">
        <v>134</v>
      </c>
      <c r="AY122" s="22" t="s">
        <v>155</v>
      </c>
      <c r="BE122" s="114">
        <f t="shared" si="9"/>
        <v>0</v>
      </c>
      <c r="BF122" s="114">
        <f t="shared" si="10"/>
        <v>0</v>
      </c>
      <c r="BG122" s="114">
        <f t="shared" si="11"/>
        <v>0</v>
      </c>
      <c r="BH122" s="114">
        <f t="shared" si="12"/>
        <v>0</v>
      </c>
      <c r="BI122" s="114">
        <f t="shared" si="13"/>
        <v>0</v>
      </c>
      <c r="BJ122" s="22" t="s">
        <v>134</v>
      </c>
      <c r="BK122" s="114">
        <f t="shared" si="14"/>
        <v>0</v>
      </c>
      <c r="BL122" s="22" t="s">
        <v>86</v>
      </c>
      <c r="BM122" s="22" t="s">
        <v>478</v>
      </c>
    </row>
    <row r="123" spans="2:65" s="39" customFormat="1" ht="25.5" customHeight="1" x14ac:dyDescent="0.3">
      <c r="B123" s="142"/>
      <c r="C123" s="173" t="s">
        <v>86</v>
      </c>
      <c r="D123" s="173" t="s">
        <v>156</v>
      </c>
      <c r="E123" s="174" t="s">
        <v>479</v>
      </c>
      <c r="F123" s="220" t="s">
        <v>480</v>
      </c>
      <c r="G123" s="220"/>
      <c r="H123" s="220"/>
      <c r="I123" s="220"/>
      <c r="J123" s="175" t="s">
        <v>159</v>
      </c>
      <c r="K123" s="176">
        <v>30.119</v>
      </c>
      <c r="L123" s="221">
        <v>0</v>
      </c>
      <c r="M123" s="221"/>
      <c r="N123" s="222">
        <f t="shared" si="5"/>
        <v>0</v>
      </c>
      <c r="O123" s="222"/>
      <c r="P123" s="222"/>
      <c r="Q123" s="222"/>
      <c r="R123" s="144"/>
      <c r="T123" s="177"/>
      <c r="U123" s="50" t="s">
        <v>43</v>
      </c>
      <c r="V123" s="41"/>
      <c r="W123" s="178">
        <f t="shared" si="6"/>
        <v>0</v>
      </c>
      <c r="X123" s="178">
        <v>0</v>
      </c>
      <c r="Y123" s="178">
        <f t="shared" si="7"/>
        <v>0</v>
      </c>
      <c r="Z123" s="178">
        <v>0</v>
      </c>
      <c r="AA123" s="179">
        <f t="shared" si="8"/>
        <v>0</v>
      </c>
      <c r="AR123" s="22" t="s">
        <v>86</v>
      </c>
      <c r="AT123" s="22" t="s">
        <v>156</v>
      </c>
      <c r="AU123" s="22" t="s">
        <v>134</v>
      </c>
      <c r="AY123" s="22" t="s">
        <v>155</v>
      </c>
      <c r="BE123" s="114">
        <f t="shared" si="9"/>
        <v>0</v>
      </c>
      <c r="BF123" s="114">
        <f t="shared" si="10"/>
        <v>0</v>
      </c>
      <c r="BG123" s="114">
        <f t="shared" si="11"/>
        <v>0</v>
      </c>
      <c r="BH123" s="114">
        <f t="shared" si="12"/>
        <v>0</v>
      </c>
      <c r="BI123" s="114">
        <f t="shared" si="13"/>
        <v>0</v>
      </c>
      <c r="BJ123" s="22" t="s">
        <v>134</v>
      </c>
      <c r="BK123" s="114">
        <f t="shared" si="14"/>
        <v>0</v>
      </c>
      <c r="BL123" s="22" t="s">
        <v>86</v>
      </c>
      <c r="BM123" s="22" t="s">
        <v>481</v>
      </c>
    </row>
    <row r="124" spans="2:65" s="39" customFormat="1" ht="25.5" customHeight="1" x14ac:dyDescent="0.3">
      <c r="B124" s="142"/>
      <c r="C124" s="173" t="s">
        <v>167</v>
      </c>
      <c r="D124" s="173" t="s">
        <v>156</v>
      </c>
      <c r="E124" s="174" t="s">
        <v>482</v>
      </c>
      <c r="F124" s="220" t="s">
        <v>483</v>
      </c>
      <c r="G124" s="220"/>
      <c r="H124" s="220"/>
      <c r="I124" s="220"/>
      <c r="J124" s="175" t="s">
        <v>159</v>
      </c>
      <c r="K124" s="176">
        <v>30.119</v>
      </c>
      <c r="L124" s="221">
        <v>0</v>
      </c>
      <c r="M124" s="221"/>
      <c r="N124" s="222">
        <f t="shared" si="5"/>
        <v>0</v>
      </c>
      <c r="O124" s="222"/>
      <c r="P124" s="222"/>
      <c r="Q124" s="222"/>
      <c r="R124" s="144"/>
      <c r="T124" s="177"/>
      <c r="U124" s="50" t="s">
        <v>43</v>
      </c>
      <c r="V124" s="41"/>
      <c r="W124" s="178">
        <f t="shared" si="6"/>
        <v>0</v>
      </c>
      <c r="X124" s="178">
        <v>0</v>
      </c>
      <c r="Y124" s="178">
        <f t="shared" si="7"/>
        <v>0</v>
      </c>
      <c r="Z124" s="178">
        <v>0</v>
      </c>
      <c r="AA124" s="179">
        <f t="shared" si="8"/>
        <v>0</v>
      </c>
      <c r="AR124" s="22" t="s">
        <v>86</v>
      </c>
      <c r="AT124" s="22" t="s">
        <v>156</v>
      </c>
      <c r="AU124" s="22" t="s">
        <v>134</v>
      </c>
      <c r="AY124" s="22" t="s">
        <v>155</v>
      </c>
      <c r="BE124" s="114">
        <f t="shared" si="9"/>
        <v>0</v>
      </c>
      <c r="BF124" s="114">
        <f t="shared" si="10"/>
        <v>0</v>
      </c>
      <c r="BG124" s="114">
        <f t="shared" si="11"/>
        <v>0</v>
      </c>
      <c r="BH124" s="114">
        <f t="shared" si="12"/>
        <v>0</v>
      </c>
      <c r="BI124" s="114">
        <f t="shared" si="13"/>
        <v>0</v>
      </c>
      <c r="BJ124" s="22" t="s">
        <v>134</v>
      </c>
      <c r="BK124" s="114">
        <f t="shared" si="14"/>
        <v>0</v>
      </c>
      <c r="BL124" s="22" t="s">
        <v>86</v>
      </c>
      <c r="BM124" s="22" t="s">
        <v>484</v>
      </c>
    </row>
    <row r="125" spans="2:65" s="39" customFormat="1" ht="25.5" customHeight="1" x14ac:dyDescent="0.3">
      <c r="B125" s="142"/>
      <c r="C125" s="173" t="s">
        <v>170</v>
      </c>
      <c r="D125" s="173" t="s">
        <v>156</v>
      </c>
      <c r="E125" s="174" t="s">
        <v>157</v>
      </c>
      <c r="F125" s="220" t="s">
        <v>158</v>
      </c>
      <c r="G125" s="220"/>
      <c r="H125" s="220"/>
      <c r="I125" s="220"/>
      <c r="J125" s="175" t="s">
        <v>159</v>
      </c>
      <c r="K125" s="176">
        <v>27.651</v>
      </c>
      <c r="L125" s="221">
        <v>0</v>
      </c>
      <c r="M125" s="221"/>
      <c r="N125" s="222">
        <f t="shared" si="5"/>
        <v>0</v>
      </c>
      <c r="O125" s="222"/>
      <c r="P125" s="222"/>
      <c r="Q125" s="222"/>
      <c r="R125" s="144"/>
      <c r="T125" s="177"/>
      <c r="U125" s="50" t="s">
        <v>43</v>
      </c>
      <c r="V125" s="41"/>
      <c r="W125" s="178">
        <f t="shared" si="6"/>
        <v>0</v>
      </c>
      <c r="X125" s="178">
        <v>0</v>
      </c>
      <c r="Y125" s="178">
        <f t="shared" si="7"/>
        <v>0</v>
      </c>
      <c r="Z125" s="178">
        <v>0</v>
      </c>
      <c r="AA125" s="179">
        <f t="shared" si="8"/>
        <v>0</v>
      </c>
      <c r="AR125" s="22" t="s">
        <v>86</v>
      </c>
      <c r="AT125" s="22" t="s">
        <v>156</v>
      </c>
      <c r="AU125" s="22" t="s">
        <v>134</v>
      </c>
      <c r="AY125" s="22" t="s">
        <v>155</v>
      </c>
      <c r="BE125" s="114">
        <f t="shared" si="9"/>
        <v>0</v>
      </c>
      <c r="BF125" s="114">
        <f t="shared" si="10"/>
        <v>0</v>
      </c>
      <c r="BG125" s="114">
        <f t="shared" si="11"/>
        <v>0</v>
      </c>
      <c r="BH125" s="114">
        <f t="shared" si="12"/>
        <v>0</v>
      </c>
      <c r="BI125" s="114">
        <f t="shared" si="13"/>
        <v>0</v>
      </c>
      <c r="BJ125" s="22" t="s">
        <v>134</v>
      </c>
      <c r="BK125" s="114">
        <f t="shared" si="14"/>
        <v>0</v>
      </c>
      <c r="BL125" s="22" t="s">
        <v>86</v>
      </c>
      <c r="BM125" s="22" t="s">
        <v>485</v>
      </c>
    </row>
    <row r="126" spans="2:65" s="39" customFormat="1" ht="25.5" customHeight="1" x14ac:dyDescent="0.3">
      <c r="B126" s="142"/>
      <c r="C126" s="173" t="s">
        <v>173</v>
      </c>
      <c r="D126" s="173" t="s">
        <v>156</v>
      </c>
      <c r="E126" s="174" t="s">
        <v>160</v>
      </c>
      <c r="F126" s="220" t="s">
        <v>161</v>
      </c>
      <c r="G126" s="220"/>
      <c r="H126" s="220"/>
      <c r="I126" s="220"/>
      <c r="J126" s="175" t="s">
        <v>159</v>
      </c>
      <c r="K126" s="176">
        <v>18.481999999999999</v>
      </c>
      <c r="L126" s="221">
        <v>0</v>
      </c>
      <c r="M126" s="221"/>
      <c r="N126" s="222">
        <f t="shared" si="5"/>
        <v>0</v>
      </c>
      <c r="O126" s="222"/>
      <c r="P126" s="222"/>
      <c r="Q126" s="222"/>
      <c r="R126" s="144"/>
      <c r="T126" s="177"/>
      <c r="U126" s="50" t="s">
        <v>43</v>
      </c>
      <c r="V126" s="41"/>
      <c r="W126" s="178">
        <f t="shared" si="6"/>
        <v>0</v>
      </c>
      <c r="X126" s="178">
        <v>0</v>
      </c>
      <c r="Y126" s="178">
        <f t="shared" si="7"/>
        <v>0</v>
      </c>
      <c r="Z126" s="178">
        <v>0</v>
      </c>
      <c r="AA126" s="179">
        <f t="shared" si="8"/>
        <v>0</v>
      </c>
      <c r="AR126" s="22" t="s">
        <v>86</v>
      </c>
      <c r="AT126" s="22" t="s">
        <v>156</v>
      </c>
      <c r="AU126" s="22" t="s">
        <v>134</v>
      </c>
      <c r="AY126" s="22" t="s">
        <v>155</v>
      </c>
      <c r="BE126" s="114">
        <f t="shared" si="9"/>
        <v>0</v>
      </c>
      <c r="BF126" s="114">
        <f t="shared" si="10"/>
        <v>0</v>
      </c>
      <c r="BG126" s="114">
        <f t="shared" si="11"/>
        <v>0</v>
      </c>
      <c r="BH126" s="114">
        <f t="shared" si="12"/>
        <v>0</v>
      </c>
      <c r="BI126" s="114">
        <f t="shared" si="13"/>
        <v>0</v>
      </c>
      <c r="BJ126" s="22" t="s">
        <v>134</v>
      </c>
      <c r="BK126" s="114">
        <f t="shared" si="14"/>
        <v>0</v>
      </c>
      <c r="BL126" s="22" t="s">
        <v>86</v>
      </c>
      <c r="BM126" s="22" t="s">
        <v>486</v>
      </c>
    </row>
    <row r="127" spans="2:65" s="39" customFormat="1" ht="38.25" customHeight="1" x14ac:dyDescent="0.3">
      <c r="B127" s="142"/>
      <c r="C127" s="173" t="s">
        <v>177</v>
      </c>
      <c r="D127" s="173" t="s">
        <v>156</v>
      </c>
      <c r="E127" s="174" t="s">
        <v>163</v>
      </c>
      <c r="F127" s="220" t="s">
        <v>164</v>
      </c>
      <c r="G127" s="220"/>
      <c r="H127" s="220"/>
      <c r="I127" s="220"/>
      <c r="J127" s="175" t="s">
        <v>159</v>
      </c>
      <c r="K127" s="176">
        <v>48.529000000000003</v>
      </c>
      <c r="L127" s="221">
        <v>0</v>
      </c>
      <c r="M127" s="221"/>
      <c r="N127" s="222">
        <f t="shared" si="5"/>
        <v>0</v>
      </c>
      <c r="O127" s="222"/>
      <c r="P127" s="222"/>
      <c r="Q127" s="222"/>
      <c r="R127" s="144"/>
      <c r="T127" s="177"/>
      <c r="U127" s="50" t="s">
        <v>43</v>
      </c>
      <c r="V127" s="41"/>
      <c r="W127" s="178">
        <f t="shared" si="6"/>
        <v>0</v>
      </c>
      <c r="X127" s="178">
        <v>0</v>
      </c>
      <c r="Y127" s="178">
        <f t="shared" si="7"/>
        <v>0</v>
      </c>
      <c r="Z127" s="178">
        <v>0</v>
      </c>
      <c r="AA127" s="179">
        <f t="shared" si="8"/>
        <v>0</v>
      </c>
      <c r="AR127" s="22" t="s">
        <v>86</v>
      </c>
      <c r="AT127" s="22" t="s">
        <v>156</v>
      </c>
      <c r="AU127" s="22" t="s">
        <v>134</v>
      </c>
      <c r="AY127" s="22" t="s">
        <v>155</v>
      </c>
      <c r="BE127" s="114">
        <f t="shared" si="9"/>
        <v>0</v>
      </c>
      <c r="BF127" s="114">
        <f t="shared" si="10"/>
        <v>0</v>
      </c>
      <c r="BG127" s="114">
        <f t="shared" si="11"/>
        <v>0</v>
      </c>
      <c r="BH127" s="114">
        <f t="shared" si="12"/>
        <v>0</v>
      </c>
      <c r="BI127" s="114">
        <f t="shared" si="13"/>
        <v>0</v>
      </c>
      <c r="BJ127" s="22" t="s">
        <v>134</v>
      </c>
      <c r="BK127" s="114">
        <f t="shared" si="14"/>
        <v>0</v>
      </c>
      <c r="BL127" s="22" t="s">
        <v>86</v>
      </c>
      <c r="BM127" s="22" t="s">
        <v>487</v>
      </c>
    </row>
    <row r="128" spans="2:65" s="39" customFormat="1" ht="51" customHeight="1" x14ac:dyDescent="0.3">
      <c r="B128" s="142"/>
      <c r="C128" s="173" t="s">
        <v>180</v>
      </c>
      <c r="D128" s="173" t="s">
        <v>156</v>
      </c>
      <c r="E128" s="174" t="s">
        <v>165</v>
      </c>
      <c r="F128" s="220" t="s">
        <v>166</v>
      </c>
      <c r="G128" s="220"/>
      <c r="H128" s="220"/>
      <c r="I128" s="220"/>
      <c r="J128" s="175" t="s">
        <v>159</v>
      </c>
      <c r="K128" s="176">
        <v>48.529000000000003</v>
      </c>
      <c r="L128" s="221">
        <v>0</v>
      </c>
      <c r="M128" s="221"/>
      <c r="N128" s="222">
        <f t="shared" si="5"/>
        <v>0</v>
      </c>
      <c r="O128" s="222"/>
      <c r="P128" s="222"/>
      <c r="Q128" s="222"/>
      <c r="R128" s="144"/>
      <c r="T128" s="177"/>
      <c r="U128" s="50" t="s">
        <v>43</v>
      </c>
      <c r="V128" s="41"/>
      <c r="W128" s="178">
        <f t="shared" si="6"/>
        <v>0</v>
      </c>
      <c r="X128" s="178">
        <v>0</v>
      </c>
      <c r="Y128" s="178">
        <f t="shared" si="7"/>
        <v>0</v>
      </c>
      <c r="Z128" s="178">
        <v>0</v>
      </c>
      <c r="AA128" s="179">
        <f t="shared" si="8"/>
        <v>0</v>
      </c>
      <c r="AR128" s="22" t="s">
        <v>86</v>
      </c>
      <c r="AT128" s="22" t="s">
        <v>156</v>
      </c>
      <c r="AU128" s="22" t="s">
        <v>134</v>
      </c>
      <c r="AY128" s="22" t="s">
        <v>155</v>
      </c>
      <c r="BE128" s="114">
        <f t="shared" si="9"/>
        <v>0</v>
      </c>
      <c r="BF128" s="114">
        <f t="shared" si="10"/>
        <v>0</v>
      </c>
      <c r="BG128" s="114">
        <f t="shared" si="11"/>
        <v>0</v>
      </c>
      <c r="BH128" s="114">
        <f t="shared" si="12"/>
        <v>0</v>
      </c>
      <c r="BI128" s="114">
        <f t="shared" si="13"/>
        <v>0</v>
      </c>
      <c r="BJ128" s="22" t="s">
        <v>134</v>
      </c>
      <c r="BK128" s="114">
        <f t="shared" si="14"/>
        <v>0</v>
      </c>
      <c r="BL128" s="22" t="s">
        <v>86</v>
      </c>
      <c r="BM128" s="22" t="s">
        <v>488</v>
      </c>
    </row>
    <row r="129" spans="2:65" s="39" customFormat="1" ht="16.5" customHeight="1" x14ac:dyDescent="0.3">
      <c r="B129" s="142"/>
      <c r="C129" s="173" t="s">
        <v>184</v>
      </c>
      <c r="D129" s="173" t="s">
        <v>156</v>
      </c>
      <c r="E129" s="174" t="s">
        <v>168</v>
      </c>
      <c r="F129" s="220" t="s">
        <v>169</v>
      </c>
      <c r="G129" s="220"/>
      <c r="H129" s="220"/>
      <c r="I129" s="220"/>
      <c r="J129" s="175" t="s">
        <v>159</v>
      </c>
      <c r="K129" s="176">
        <v>9.2409999999999997</v>
      </c>
      <c r="L129" s="221">
        <v>0</v>
      </c>
      <c r="M129" s="221"/>
      <c r="N129" s="222">
        <f t="shared" si="5"/>
        <v>0</v>
      </c>
      <c r="O129" s="222"/>
      <c r="P129" s="222"/>
      <c r="Q129" s="222"/>
      <c r="R129" s="144"/>
      <c r="T129" s="177"/>
      <c r="U129" s="50" t="s">
        <v>43</v>
      </c>
      <c r="V129" s="41"/>
      <c r="W129" s="178">
        <f t="shared" si="6"/>
        <v>0</v>
      </c>
      <c r="X129" s="178">
        <v>0</v>
      </c>
      <c r="Y129" s="178">
        <f t="shared" si="7"/>
        <v>0</v>
      </c>
      <c r="Z129" s="178">
        <v>0</v>
      </c>
      <c r="AA129" s="179">
        <f t="shared" si="8"/>
        <v>0</v>
      </c>
      <c r="AR129" s="22" t="s">
        <v>86</v>
      </c>
      <c r="AT129" s="22" t="s">
        <v>156</v>
      </c>
      <c r="AU129" s="22" t="s">
        <v>134</v>
      </c>
      <c r="AY129" s="22" t="s">
        <v>155</v>
      </c>
      <c r="BE129" s="114">
        <f t="shared" si="9"/>
        <v>0</v>
      </c>
      <c r="BF129" s="114">
        <f t="shared" si="10"/>
        <v>0</v>
      </c>
      <c r="BG129" s="114">
        <f t="shared" si="11"/>
        <v>0</v>
      </c>
      <c r="BH129" s="114">
        <f t="shared" si="12"/>
        <v>0</v>
      </c>
      <c r="BI129" s="114">
        <f t="shared" si="13"/>
        <v>0</v>
      </c>
      <c r="BJ129" s="22" t="s">
        <v>134</v>
      </c>
      <c r="BK129" s="114">
        <f t="shared" si="14"/>
        <v>0</v>
      </c>
      <c r="BL129" s="22" t="s">
        <v>86</v>
      </c>
      <c r="BM129" s="22" t="s">
        <v>489</v>
      </c>
    </row>
    <row r="130" spans="2:65" s="39" customFormat="1" ht="16.5" customHeight="1" x14ac:dyDescent="0.3">
      <c r="B130" s="142"/>
      <c r="C130" s="173" t="s">
        <v>187</v>
      </c>
      <c r="D130" s="173" t="s">
        <v>156</v>
      </c>
      <c r="E130" s="174" t="s">
        <v>171</v>
      </c>
      <c r="F130" s="220" t="s">
        <v>172</v>
      </c>
      <c r="G130" s="220"/>
      <c r="H130" s="220"/>
      <c r="I130" s="220"/>
      <c r="J130" s="175" t="s">
        <v>159</v>
      </c>
      <c r="K130" s="176">
        <v>48.529000000000003</v>
      </c>
      <c r="L130" s="221">
        <v>0</v>
      </c>
      <c r="M130" s="221"/>
      <c r="N130" s="222">
        <f t="shared" si="5"/>
        <v>0</v>
      </c>
      <c r="O130" s="222"/>
      <c r="P130" s="222"/>
      <c r="Q130" s="222"/>
      <c r="R130" s="144"/>
      <c r="T130" s="177"/>
      <c r="U130" s="50" t="s">
        <v>43</v>
      </c>
      <c r="V130" s="41"/>
      <c r="W130" s="178">
        <f t="shared" si="6"/>
        <v>0</v>
      </c>
      <c r="X130" s="178">
        <v>0</v>
      </c>
      <c r="Y130" s="178">
        <f t="shared" si="7"/>
        <v>0</v>
      </c>
      <c r="Z130" s="178">
        <v>0</v>
      </c>
      <c r="AA130" s="179">
        <f t="shared" si="8"/>
        <v>0</v>
      </c>
      <c r="AR130" s="22" t="s">
        <v>86</v>
      </c>
      <c r="AT130" s="22" t="s">
        <v>156</v>
      </c>
      <c r="AU130" s="22" t="s">
        <v>134</v>
      </c>
      <c r="AY130" s="22" t="s">
        <v>155</v>
      </c>
      <c r="BE130" s="114">
        <f t="shared" si="9"/>
        <v>0</v>
      </c>
      <c r="BF130" s="114">
        <f t="shared" si="10"/>
        <v>0</v>
      </c>
      <c r="BG130" s="114">
        <f t="shared" si="11"/>
        <v>0</v>
      </c>
      <c r="BH130" s="114">
        <f t="shared" si="12"/>
        <v>0</v>
      </c>
      <c r="BI130" s="114">
        <f t="shared" si="13"/>
        <v>0</v>
      </c>
      <c r="BJ130" s="22" t="s">
        <v>134</v>
      </c>
      <c r="BK130" s="114">
        <f t="shared" si="14"/>
        <v>0</v>
      </c>
      <c r="BL130" s="22" t="s">
        <v>86</v>
      </c>
      <c r="BM130" s="22" t="s">
        <v>490</v>
      </c>
    </row>
    <row r="131" spans="2:65" s="39" customFormat="1" ht="25.5" customHeight="1" x14ac:dyDescent="0.3">
      <c r="B131" s="142"/>
      <c r="C131" s="173" t="s">
        <v>190</v>
      </c>
      <c r="D131" s="173" t="s">
        <v>156</v>
      </c>
      <c r="E131" s="174" t="s">
        <v>174</v>
      </c>
      <c r="F131" s="220" t="s">
        <v>175</v>
      </c>
      <c r="G131" s="220"/>
      <c r="H131" s="220"/>
      <c r="I131" s="220"/>
      <c r="J131" s="175" t="s">
        <v>176</v>
      </c>
      <c r="K131" s="176">
        <v>87.352000000000004</v>
      </c>
      <c r="L131" s="221">
        <v>0</v>
      </c>
      <c r="M131" s="221"/>
      <c r="N131" s="222">
        <f t="shared" si="5"/>
        <v>0</v>
      </c>
      <c r="O131" s="222"/>
      <c r="P131" s="222"/>
      <c r="Q131" s="222"/>
      <c r="R131" s="144"/>
      <c r="T131" s="177"/>
      <c r="U131" s="50" t="s">
        <v>43</v>
      </c>
      <c r="V131" s="41"/>
      <c r="W131" s="178">
        <f t="shared" si="6"/>
        <v>0</v>
      </c>
      <c r="X131" s="178">
        <v>0</v>
      </c>
      <c r="Y131" s="178">
        <f t="shared" si="7"/>
        <v>0</v>
      </c>
      <c r="Z131" s="178">
        <v>0</v>
      </c>
      <c r="AA131" s="179">
        <f t="shared" si="8"/>
        <v>0</v>
      </c>
      <c r="AR131" s="22" t="s">
        <v>86</v>
      </c>
      <c r="AT131" s="22" t="s">
        <v>156</v>
      </c>
      <c r="AU131" s="22" t="s">
        <v>134</v>
      </c>
      <c r="AY131" s="22" t="s">
        <v>155</v>
      </c>
      <c r="BE131" s="114">
        <f t="shared" si="9"/>
        <v>0</v>
      </c>
      <c r="BF131" s="114">
        <f t="shared" si="10"/>
        <v>0</v>
      </c>
      <c r="BG131" s="114">
        <f t="shared" si="11"/>
        <v>0</v>
      </c>
      <c r="BH131" s="114">
        <f t="shared" si="12"/>
        <v>0</v>
      </c>
      <c r="BI131" s="114">
        <f t="shared" si="13"/>
        <v>0</v>
      </c>
      <c r="BJ131" s="22" t="s">
        <v>134</v>
      </c>
      <c r="BK131" s="114">
        <f t="shared" si="14"/>
        <v>0</v>
      </c>
      <c r="BL131" s="22" t="s">
        <v>86</v>
      </c>
      <c r="BM131" s="22" t="s">
        <v>491</v>
      </c>
    </row>
    <row r="132" spans="2:65" s="39" customFormat="1" ht="25.5" customHeight="1" x14ac:dyDescent="0.3">
      <c r="B132" s="142"/>
      <c r="C132" s="173" t="s">
        <v>193</v>
      </c>
      <c r="D132" s="173" t="s">
        <v>156</v>
      </c>
      <c r="E132" s="174" t="s">
        <v>178</v>
      </c>
      <c r="F132" s="220" t="s">
        <v>179</v>
      </c>
      <c r="G132" s="220"/>
      <c r="H132" s="220"/>
      <c r="I132" s="220"/>
      <c r="J132" s="175" t="s">
        <v>159</v>
      </c>
      <c r="K132" s="176">
        <v>9.2409999999999997</v>
      </c>
      <c r="L132" s="221">
        <v>0</v>
      </c>
      <c r="M132" s="221"/>
      <c r="N132" s="222">
        <f t="shared" si="5"/>
        <v>0</v>
      </c>
      <c r="O132" s="222"/>
      <c r="P132" s="222"/>
      <c r="Q132" s="222"/>
      <c r="R132" s="144"/>
      <c r="T132" s="177"/>
      <c r="U132" s="50" t="s">
        <v>43</v>
      </c>
      <c r="V132" s="41"/>
      <c r="W132" s="178">
        <f t="shared" si="6"/>
        <v>0</v>
      </c>
      <c r="X132" s="178">
        <v>0</v>
      </c>
      <c r="Y132" s="178">
        <f t="shared" si="7"/>
        <v>0</v>
      </c>
      <c r="Z132" s="178">
        <v>0</v>
      </c>
      <c r="AA132" s="179">
        <f t="shared" si="8"/>
        <v>0</v>
      </c>
      <c r="AR132" s="22" t="s">
        <v>86</v>
      </c>
      <c r="AT132" s="22" t="s">
        <v>156</v>
      </c>
      <c r="AU132" s="22" t="s">
        <v>134</v>
      </c>
      <c r="AY132" s="22" t="s">
        <v>155</v>
      </c>
      <c r="BE132" s="114">
        <f t="shared" si="9"/>
        <v>0</v>
      </c>
      <c r="BF132" s="114">
        <f t="shared" si="10"/>
        <v>0</v>
      </c>
      <c r="BG132" s="114">
        <f t="shared" si="11"/>
        <v>0</v>
      </c>
      <c r="BH132" s="114">
        <f t="shared" si="12"/>
        <v>0</v>
      </c>
      <c r="BI132" s="114">
        <f t="shared" si="13"/>
        <v>0</v>
      </c>
      <c r="BJ132" s="22" t="s">
        <v>134</v>
      </c>
      <c r="BK132" s="114">
        <f t="shared" si="14"/>
        <v>0</v>
      </c>
      <c r="BL132" s="22" t="s">
        <v>86</v>
      </c>
      <c r="BM132" s="22" t="s">
        <v>492</v>
      </c>
    </row>
    <row r="133" spans="2:65" s="39" customFormat="1" ht="25.5" customHeight="1" x14ac:dyDescent="0.3">
      <c r="B133" s="142"/>
      <c r="C133" s="173" t="s">
        <v>196</v>
      </c>
      <c r="D133" s="173" t="s">
        <v>156</v>
      </c>
      <c r="E133" s="174" t="s">
        <v>493</v>
      </c>
      <c r="F133" s="220" t="s">
        <v>494</v>
      </c>
      <c r="G133" s="220"/>
      <c r="H133" s="220"/>
      <c r="I133" s="220"/>
      <c r="J133" s="175" t="s">
        <v>183</v>
      </c>
      <c r="K133" s="176">
        <v>80</v>
      </c>
      <c r="L133" s="221">
        <v>0</v>
      </c>
      <c r="M133" s="221"/>
      <c r="N133" s="222">
        <f t="shared" si="5"/>
        <v>0</v>
      </c>
      <c r="O133" s="222"/>
      <c r="P133" s="222"/>
      <c r="Q133" s="222"/>
      <c r="R133" s="144"/>
      <c r="T133" s="177"/>
      <c r="U133" s="50" t="s">
        <v>43</v>
      </c>
      <c r="V133" s="41"/>
      <c r="W133" s="178">
        <f t="shared" si="6"/>
        <v>0</v>
      </c>
      <c r="X133" s="178">
        <v>0</v>
      </c>
      <c r="Y133" s="178">
        <f t="shared" si="7"/>
        <v>0</v>
      </c>
      <c r="Z133" s="178">
        <v>0</v>
      </c>
      <c r="AA133" s="179">
        <f t="shared" si="8"/>
        <v>0</v>
      </c>
      <c r="AR133" s="22" t="s">
        <v>86</v>
      </c>
      <c r="AT133" s="22" t="s">
        <v>156</v>
      </c>
      <c r="AU133" s="22" t="s">
        <v>134</v>
      </c>
      <c r="AY133" s="22" t="s">
        <v>155</v>
      </c>
      <c r="BE133" s="114">
        <f t="shared" si="9"/>
        <v>0</v>
      </c>
      <c r="BF133" s="114">
        <f t="shared" si="10"/>
        <v>0</v>
      </c>
      <c r="BG133" s="114">
        <f t="shared" si="11"/>
        <v>0</v>
      </c>
      <c r="BH133" s="114">
        <f t="shared" si="12"/>
        <v>0</v>
      </c>
      <c r="BI133" s="114">
        <f t="shared" si="13"/>
        <v>0</v>
      </c>
      <c r="BJ133" s="22" t="s">
        <v>134</v>
      </c>
      <c r="BK133" s="114">
        <f t="shared" si="14"/>
        <v>0</v>
      </c>
      <c r="BL133" s="22" t="s">
        <v>86</v>
      </c>
      <c r="BM133" s="22" t="s">
        <v>495</v>
      </c>
    </row>
    <row r="134" spans="2:65" s="39" customFormat="1" ht="16.5" customHeight="1" x14ac:dyDescent="0.3">
      <c r="B134" s="142"/>
      <c r="C134" s="180" t="s">
        <v>199</v>
      </c>
      <c r="D134" s="180" t="s">
        <v>285</v>
      </c>
      <c r="E134" s="181" t="s">
        <v>496</v>
      </c>
      <c r="F134" s="225" t="s">
        <v>497</v>
      </c>
      <c r="G134" s="225"/>
      <c r="H134" s="225"/>
      <c r="I134" s="225"/>
      <c r="J134" s="182" t="s">
        <v>498</v>
      </c>
      <c r="K134" s="183">
        <v>4</v>
      </c>
      <c r="L134" s="226">
        <v>0</v>
      </c>
      <c r="M134" s="226"/>
      <c r="N134" s="227">
        <f t="shared" si="5"/>
        <v>0</v>
      </c>
      <c r="O134" s="227"/>
      <c r="P134" s="227"/>
      <c r="Q134" s="227"/>
      <c r="R134" s="144"/>
      <c r="T134" s="177"/>
      <c r="U134" s="50" t="s">
        <v>43</v>
      </c>
      <c r="V134" s="41"/>
      <c r="W134" s="178">
        <f t="shared" si="6"/>
        <v>0</v>
      </c>
      <c r="X134" s="178">
        <v>1E-3</v>
      </c>
      <c r="Y134" s="178">
        <f t="shared" si="7"/>
        <v>4.0000000000000001E-3</v>
      </c>
      <c r="Z134" s="178">
        <v>0</v>
      </c>
      <c r="AA134" s="179">
        <f t="shared" si="8"/>
        <v>0</v>
      </c>
      <c r="AR134" s="22" t="s">
        <v>177</v>
      </c>
      <c r="AT134" s="22" t="s">
        <v>285</v>
      </c>
      <c r="AU134" s="22" t="s">
        <v>134</v>
      </c>
      <c r="AY134" s="22" t="s">
        <v>155</v>
      </c>
      <c r="BE134" s="114">
        <f t="shared" si="9"/>
        <v>0</v>
      </c>
      <c r="BF134" s="114">
        <f t="shared" si="10"/>
        <v>0</v>
      </c>
      <c r="BG134" s="114">
        <f t="shared" si="11"/>
        <v>0</v>
      </c>
      <c r="BH134" s="114">
        <f t="shared" si="12"/>
        <v>0</v>
      </c>
      <c r="BI134" s="114">
        <f t="shared" si="13"/>
        <v>0</v>
      </c>
      <c r="BJ134" s="22" t="s">
        <v>134</v>
      </c>
      <c r="BK134" s="114">
        <f t="shared" si="14"/>
        <v>0</v>
      </c>
      <c r="BL134" s="22" t="s">
        <v>86</v>
      </c>
      <c r="BM134" s="22" t="s">
        <v>499</v>
      </c>
    </row>
    <row r="135" spans="2:65" s="39" customFormat="1" ht="25.5" customHeight="1" x14ac:dyDescent="0.3">
      <c r="B135" s="142"/>
      <c r="C135" s="173" t="s">
        <v>202</v>
      </c>
      <c r="D135" s="173" t="s">
        <v>156</v>
      </c>
      <c r="E135" s="174" t="s">
        <v>500</v>
      </c>
      <c r="F135" s="220" t="s">
        <v>501</v>
      </c>
      <c r="G135" s="220"/>
      <c r="H135" s="220"/>
      <c r="I135" s="220"/>
      <c r="J135" s="175" t="s">
        <v>183</v>
      </c>
      <c r="K135" s="176">
        <v>80.507000000000005</v>
      </c>
      <c r="L135" s="221">
        <v>0</v>
      </c>
      <c r="M135" s="221"/>
      <c r="N135" s="222">
        <f t="shared" si="5"/>
        <v>0</v>
      </c>
      <c r="O135" s="222"/>
      <c r="P135" s="222"/>
      <c r="Q135" s="222"/>
      <c r="R135" s="144"/>
      <c r="T135" s="177"/>
      <c r="U135" s="50" t="s">
        <v>43</v>
      </c>
      <c r="V135" s="41"/>
      <c r="W135" s="178">
        <f t="shared" si="6"/>
        <v>0</v>
      </c>
      <c r="X135" s="178">
        <v>0</v>
      </c>
      <c r="Y135" s="178">
        <f t="shared" si="7"/>
        <v>0</v>
      </c>
      <c r="Z135" s="178">
        <v>0</v>
      </c>
      <c r="AA135" s="179">
        <f t="shared" si="8"/>
        <v>0</v>
      </c>
      <c r="AR135" s="22" t="s">
        <v>86</v>
      </c>
      <c r="AT135" s="22" t="s">
        <v>156</v>
      </c>
      <c r="AU135" s="22" t="s">
        <v>134</v>
      </c>
      <c r="AY135" s="22" t="s">
        <v>155</v>
      </c>
      <c r="BE135" s="114">
        <f t="shared" si="9"/>
        <v>0</v>
      </c>
      <c r="BF135" s="114">
        <f t="shared" si="10"/>
        <v>0</v>
      </c>
      <c r="BG135" s="114">
        <f t="shared" si="11"/>
        <v>0</v>
      </c>
      <c r="BH135" s="114">
        <f t="shared" si="12"/>
        <v>0</v>
      </c>
      <c r="BI135" s="114">
        <f t="shared" si="13"/>
        <v>0</v>
      </c>
      <c r="BJ135" s="22" t="s">
        <v>134</v>
      </c>
      <c r="BK135" s="114">
        <f t="shared" si="14"/>
        <v>0</v>
      </c>
      <c r="BL135" s="22" t="s">
        <v>86</v>
      </c>
      <c r="BM135" s="22" t="s">
        <v>502</v>
      </c>
    </row>
    <row r="136" spans="2:65" s="39" customFormat="1" ht="38.25" customHeight="1" x14ac:dyDescent="0.3">
      <c r="B136" s="142"/>
      <c r="C136" s="173" t="s">
        <v>205</v>
      </c>
      <c r="D136" s="173" t="s">
        <v>156</v>
      </c>
      <c r="E136" s="174" t="s">
        <v>503</v>
      </c>
      <c r="F136" s="220" t="s">
        <v>504</v>
      </c>
      <c r="G136" s="220"/>
      <c r="H136" s="220"/>
      <c r="I136" s="220"/>
      <c r="J136" s="175" t="s">
        <v>183</v>
      </c>
      <c r="K136" s="176">
        <v>80</v>
      </c>
      <c r="L136" s="221">
        <v>0</v>
      </c>
      <c r="M136" s="221"/>
      <c r="N136" s="222">
        <f t="shared" si="5"/>
        <v>0</v>
      </c>
      <c r="O136" s="222"/>
      <c r="P136" s="222"/>
      <c r="Q136" s="222"/>
      <c r="R136" s="144"/>
      <c r="T136" s="177"/>
      <c r="U136" s="50" t="s">
        <v>43</v>
      </c>
      <c r="V136" s="41"/>
      <c r="W136" s="178">
        <f t="shared" si="6"/>
        <v>0</v>
      </c>
      <c r="X136" s="178">
        <v>0</v>
      </c>
      <c r="Y136" s="178">
        <f t="shared" si="7"/>
        <v>0</v>
      </c>
      <c r="Z136" s="178">
        <v>0</v>
      </c>
      <c r="AA136" s="179">
        <f t="shared" si="8"/>
        <v>0</v>
      </c>
      <c r="AR136" s="22" t="s">
        <v>86</v>
      </c>
      <c r="AT136" s="22" t="s">
        <v>156</v>
      </c>
      <c r="AU136" s="22" t="s">
        <v>134</v>
      </c>
      <c r="AY136" s="22" t="s">
        <v>155</v>
      </c>
      <c r="BE136" s="114">
        <f t="shared" si="9"/>
        <v>0</v>
      </c>
      <c r="BF136" s="114">
        <f t="shared" si="10"/>
        <v>0</v>
      </c>
      <c r="BG136" s="114">
        <f t="shared" si="11"/>
        <v>0</v>
      </c>
      <c r="BH136" s="114">
        <f t="shared" si="12"/>
        <v>0</v>
      </c>
      <c r="BI136" s="114">
        <f t="shared" si="13"/>
        <v>0</v>
      </c>
      <c r="BJ136" s="22" t="s">
        <v>134</v>
      </c>
      <c r="BK136" s="114">
        <f t="shared" si="14"/>
        <v>0</v>
      </c>
      <c r="BL136" s="22" t="s">
        <v>86</v>
      </c>
      <c r="BM136" s="22" t="s">
        <v>505</v>
      </c>
    </row>
    <row r="137" spans="2:65" s="39" customFormat="1" ht="25.5" customHeight="1" x14ac:dyDescent="0.3">
      <c r="B137" s="142"/>
      <c r="C137" s="173" t="s">
        <v>208</v>
      </c>
      <c r="D137" s="173" t="s">
        <v>156</v>
      </c>
      <c r="E137" s="174" t="s">
        <v>506</v>
      </c>
      <c r="F137" s="220" t="s">
        <v>507</v>
      </c>
      <c r="G137" s="220"/>
      <c r="H137" s="220"/>
      <c r="I137" s="220"/>
      <c r="J137" s="175" t="s">
        <v>183</v>
      </c>
      <c r="K137" s="176">
        <v>80</v>
      </c>
      <c r="L137" s="221">
        <v>0</v>
      </c>
      <c r="M137" s="221"/>
      <c r="N137" s="222">
        <f t="shared" si="5"/>
        <v>0</v>
      </c>
      <c r="O137" s="222"/>
      <c r="P137" s="222"/>
      <c r="Q137" s="222"/>
      <c r="R137" s="144"/>
      <c r="T137" s="177"/>
      <c r="U137" s="50" t="s">
        <v>43</v>
      </c>
      <c r="V137" s="41"/>
      <c r="W137" s="178">
        <f t="shared" si="6"/>
        <v>0</v>
      </c>
      <c r="X137" s="178">
        <v>0</v>
      </c>
      <c r="Y137" s="178">
        <f t="shared" si="7"/>
        <v>0</v>
      </c>
      <c r="Z137" s="178">
        <v>0</v>
      </c>
      <c r="AA137" s="179">
        <f t="shared" si="8"/>
        <v>0</v>
      </c>
      <c r="AR137" s="22" t="s">
        <v>86</v>
      </c>
      <c r="AT137" s="22" t="s">
        <v>156</v>
      </c>
      <c r="AU137" s="22" t="s">
        <v>134</v>
      </c>
      <c r="AY137" s="22" t="s">
        <v>155</v>
      </c>
      <c r="BE137" s="114">
        <f t="shared" si="9"/>
        <v>0</v>
      </c>
      <c r="BF137" s="114">
        <f t="shared" si="10"/>
        <v>0</v>
      </c>
      <c r="BG137" s="114">
        <f t="shared" si="11"/>
        <v>0</v>
      </c>
      <c r="BH137" s="114">
        <f t="shared" si="12"/>
        <v>0</v>
      </c>
      <c r="BI137" s="114">
        <f t="shared" si="13"/>
        <v>0</v>
      </c>
      <c r="BJ137" s="22" t="s">
        <v>134</v>
      </c>
      <c r="BK137" s="114">
        <f t="shared" si="14"/>
        <v>0</v>
      </c>
      <c r="BL137" s="22" t="s">
        <v>86</v>
      </c>
      <c r="BM137" s="22" t="s">
        <v>508</v>
      </c>
    </row>
    <row r="138" spans="2:65" s="39" customFormat="1" ht="16.5" customHeight="1" x14ac:dyDescent="0.3">
      <c r="B138" s="142"/>
      <c r="C138" s="180" t="s">
        <v>211</v>
      </c>
      <c r="D138" s="180" t="s">
        <v>285</v>
      </c>
      <c r="E138" s="181" t="s">
        <v>509</v>
      </c>
      <c r="F138" s="225" t="s">
        <v>510</v>
      </c>
      <c r="G138" s="225"/>
      <c r="H138" s="225"/>
      <c r="I138" s="225"/>
      <c r="J138" s="182" t="s">
        <v>159</v>
      </c>
      <c r="K138" s="183">
        <v>4</v>
      </c>
      <c r="L138" s="226">
        <v>0</v>
      </c>
      <c r="M138" s="226"/>
      <c r="N138" s="227">
        <f t="shared" si="5"/>
        <v>0</v>
      </c>
      <c r="O138" s="227"/>
      <c r="P138" s="227"/>
      <c r="Q138" s="227"/>
      <c r="R138" s="144"/>
      <c r="T138" s="177"/>
      <c r="U138" s="50" t="s">
        <v>43</v>
      </c>
      <c r="V138" s="41"/>
      <c r="W138" s="178">
        <f t="shared" si="6"/>
        <v>0</v>
      </c>
      <c r="X138" s="178">
        <v>0</v>
      </c>
      <c r="Y138" s="178">
        <f t="shared" si="7"/>
        <v>0</v>
      </c>
      <c r="Z138" s="178">
        <v>0</v>
      </c>
      <c r="AA138" s="179">
        <f t="shared" si="8"/>
        <v>0</v>
      </c>
      <c r="AR138" s="22" t="s">
        <v>177</v>
      </c>
      <c r="AT138" s="22" t="s">
        <v>285</v>
      </c>
      <c r="AU138" s="22" t="s">
        <v>134</v>
      </c>
      <c r="AY138" s="22" t="s">
        <v>155</v>
      </c>
      <c r="BE138" s="114">
        <f t="shared" si="9"/>
        <v>0</v>
      </c>
      <c r="BF138" s="114">
        <f t="shared" si="10"/>
        <v>0</v>
      </c>
      <c r="BG138" s="114">
        <f t="shared" si="11"/>
        <v>0</v>
      </c>
      <c r="BH138" s="114">
        <f t="shared" si="12"/>
        <v>0</v>
      </c>
      <c r="BI138" s="114">
        <f t="shared" si="13"/>
        <v>0</v>
      </c>
      <c r="BJ138" s="22" t="s">
        <v>134</v>
      </c>
      <c r="BK138" s="114">
        <f t="shared" si="14"/>
        <v>0</v>
      </c>
      <c r="BL138" s="22" t="s">
        <v>86</v>
      </c>
      <c r="BM138" s="22" t="s">
        <v>511</v>
      </c>
    </row>
    <row r="139" spans="2:65" s="39" customFormat="1" ht="51" customHeight="1" x14ac:dyDescent="0.3">
      <c r="B139" s="142"/>
      <c r="C139" s="173" t="s">
        <v>9</v>
      </c>
      <c r="D139" s="173" t="s">
        <v>156</v>
      </c>
      <c r="E139" s="174" t="s">
        <v>512</v>
      </c>
      <c r="F139" s="220" t="s">
        <v>513</v>
      </c>
      <c r="G139" s="220"/>
      <c r="H139" s="220"/>
      <c r="I139" s="220"/>
      <c r="J139" s="175" t="s">
        <v>328</v>
      </c>
      <c r="K139" s="176">
        <v>290</v>
      </c>
      <c r="L139" s="221">
        <v>0</v>
      </c>
      <c r="M139" s="221"/>
      <c r="N139" s="222">
        <f t="shared" si="5"/>
        <v>0</v>
      </c>
      <c r="O139" s="222"/>
      <c r="P139" s="222"/>
      <c r="Q139" s="222"/>
      <c r="R139" s="144"/>
      <c r="T139" s="177"/>
      <c r="U139" s="50" t="s">
        <v>43</v>
      </c>
      <c r="V139" s="41"/>
      <c r="W139" s="178">
        <f t="shared" si="6"/>
        <v>0</v>
      </c>
      <c r="X139" s="178">
        <v>0</v>
      </c>
      <c r="Y139" s="178">
        <f t="shared" si="7"/>
        <v>0</v>
      </c>
      <c r="Z139" s="178">
        <v>0</v>
      </c>
      <c r="AA139" s="179">
        <f t="shared" si="8"/>
        <v>0</v>
      </c>
      <c r="AR139" s="22" t="s">
        <v>86</v>
      </c>
      <c r="AT139" s="22" t="s">
        <v>156</v>
      </c>
      <c r="AU139" s="22" t="s">
        <v>134</v>
      </c>
      <c r="AY139" s="22" t="s">
        <v>155</v>
      </c>
      <c r="BE139" s="114">
        <f t="shared" si="9"/>
        <v>0</v>
      </c>
      <c r="BF139" s="114">
        <f t="shared" si="10"/>
        <v>0</v>
      </c>
      <c r="BG139" s="114">
        <f t="shared" si="11"/>
        <v>0</v>
      </c>
      <c r="BH139" s="114">
        <f t="shared" si="12"/>
        <v>0</v>
      </c>
      <c r="BI139" s="114">
        <f t="shared" si="13"/>
        <v>0</v>
      </c>
      <c r="BJ139" s="22" t="s">
        <v>134</v>
      </c>
      <c r="BK139" s="114">
        <f t="shared" si="14"/>
        <v>0</v>
      </c>
      <c r="BL139" s="22" t="s">
        <v>86</v>
      </c>
      <c r="BM139" s="22" t="s">
        <v>514</v>
      </c>
    </row>
    <row r="140" spans="2:65" s="39" customFormat="1" ht="51" customHeight="1" x14ac:dyDescent="0.3">
      <c r="B140" s="142"/>
      <c r="C140" s="173" t="s">
        <v>216</v>
      </c>
      <c r="D140" s="173" t="s">
        <v>156</v>
      </c>
      <c r="E140" s="174" t="s">
        <v>515</v>
      </c>
      <c r="F140" s="220" t="s">
        <v>516</v>
      </c>
      <c r="G140" s="220"/>
      <c r="H140" s="220"/>
      <c r="I140" s="220"/>
      <c r="J140" s="175" t="s">
        <v>328</v>
      </c>
      <c r="K140" s="176">
        <v>8</v>
      </c>
      <c r="L140" s="221">
        <v>0</v>
      </c>
      <c r="M140" s="221"/>
      <c r="N140" s="222">
        <f t="shared" si="5"/>
        <v>0</v>
      </c>
      <c r="O140" s="222"/>
      <c r="P140" s="222"/>
      <c r="Q140" s="222"/>
      <c r="R140" s="144"/>
      <c r="T140" s="177"/>
      <c r="U140" s="50" t="s">
        <v>43</v>
      </c>
      <c r="V140" s="41"/>
      <c r="W140" s="178">
        <f t="shared" si="6"/>
        <v>0</v>
      </c>
      <c r="X140" s="178">
        <v>0</v>
      </c>
      <c r="Y140" s="178">
        <f t="shared" si="7"/>
        <v>0</v>
      </c>
      <c r="Z140" s="178">
        <v>0</v>
      </c>
      <c r="AA140" s="179">
        <f t="shared" si="8"/>
        <v>0</v>
      </c>
      <c r="AR140" s="22" t="s">
        <v>86</v>
      </c>
      <c r="AT140" s="22" t="s">
        <v>156</v>
      </c>
      <c r="AU140" s="22" t="s">
        <v>134</v>
      </c>
      <c r="AY140" s="22" t="s">
        <v>155</v>
      </c>
      <c r="BE140" s="114">
        <f t="shared" si="9"/>
        <v>0</v>
      </c>
      <c r="BF140" s="114">
        <f t="shared" si="10"/>
        <v>0</v>
      </c>
      <c r="BG140" s="114">
        <f t="shared" si="11"/>
        <v>0</v>
      </c>
      <c r="BH140" s="114">
        <f t="shared" si="12"/>
        <v>0</v>
      </c>
      <c r="BI140" s="114">
        <f t="shared" si="13"/>
        <v>0</v>
      </c>
      <c r="BJ140" s="22" t="s">
        <v>134</v>
      </c>
      <c r="BK140" s="114">
        <f t="shared" si="14"/>
        <v>0</v>
      </c>
      <c r="BL140" s="22" t="s">
        <v>86</v>
      </c>
      <c r="BM140" s="22" t="s">
        <v>517</v>
      </c>
    </row>
    <row r="141" spans="2:65" s="39" customFormat="1" ht="25.5" customHeight="1" x14ac:dyDescent="0.3">
      <c r="B141" s="142"/>
      <c r="C141" s="173" t="s">
        <v>219</v>
      </c>
      <c r="D141" s="173" t="s">
        <v>156</v>
      </c>
      <c r="E141" s="174" t="s">
        <v>518</v>
      </c>
      <c r="F141" s="220" t="s">
        <v>519</v>
      </c>
      <c r="G141" s="220"/>
      <c r="H141" s="220"/>
      <c r="I141" s="220"/>
      <c r="J141" s="175" t="s">
        <v>328</v>
      </c>
      <c r="K141" s="176">
        <v>250</v>
      </c>
      <c r="L141" s="221">
        <v>0</v>
      </c>
      <c r="M141" s="221"/>
      <c r="N141" s="222">
        <f t="shared" si="5"/>
        <v>0</v>
      </c>
      <c r="O141" s="222"/>
      <c r="P141" s="222"/>
      <c r="Q141" s="222"/>
      <c r="R141" s="144"/>
      <c r="T141" s="177"/>
      <c r="U141" s="50" t="s">
        <v>43</v>
      </c>
      <c r="V141" s="41"/>
      <c r="W141" s="178">
        <f t="shared" si="6"/>
        <v>0</v>
      </c>
      <c r="X141" s="178">
        <v>0</v>
      </c>
      <c r="Y141" s="178">
        <f t="shared" si="7"/>
        <v>0</v>
      </c>
      <c r="Z141" s="178">
        <v>0</v>
      </c>
      <c r="AA141" s="179">
        <f t="shared" si="8"/>
        <v>0</v>
      </c>
      <c r="AR141" s="22" t="s">
        <v>86</v>
      </c>
      <c r="AT141" s="22" t="s">
        <v>156</v>
      </c>
      <c r="AU141" s="22" t="s">
        <v>134</v>
      </c>
      <c r="AY141" s="22" t="s">
        <v>155</v>
      </c>
      <c r="BE141" s="114">
        <f t="shared" si="9"/>
        <v>0</v>
      </c>
      <c r="BF141" s="114">
        <f t="shared" si="10"/>
        <v>0</v>
      </c>
      <c r="BG141" s="114">
        <f t="shared" si="11"/>
        <v>0</v>
      </c>
      <c r="BH141" s="114">
        <f t="shared" si="12"/>
        <v>0</v>
      </c>
      <c r="BI141" s="114">
        <f t="shared" si="13"/>
        <v>0</v>
      </c>
      <c r="BJ141" s="22" t="s">
        <v>134</v>
      </c>
      <c r="BK141" s="114">
        <f t="shared" si="14"/>
        <v>0</v>
      </c>
      <c r="BL141" s="22" t="s">
        <v>86</v>
      </c>
      <c r="BM141" s="22" t="s">
        <v>520</v>
      </c>
    </row>
    <row r="142" spans="2:65" s="39" customFormat="1" ht="25.5" customHeight="1" x14ac:dyDescent="0.3">
      <c r="B142" s="142"/>
      <c r="C142" s="180" t="s">
        <v>222</v>
      </c>
      <c r="D142" s="180" t="s">
        <v>285</v>
      </c>
      <c r="E142" s="181" t="s">
        <v>521</v>
      </c>
      <c r="F142" s="225" t="s">
        <v>522</v>
      </c>
      <c r="G142" s="225"/>
      <c r="H142" s="225"/>
      <c r="I142" s="225"/>
      <c r="J142" s="182" t="s">
        <v>328</v>
      </c>
      <c r="K142" s="183">
        <v>150</v>
      </c>
      <c r="L142" s="226">
        <v>0</v>
      </c>
      <c r="M142" s="226"/>
      <c r="N142" s="227">
        <f t="shared" si="5"/>
        <v>0</v>
      </c>
      <c r="O142" s="227"/>
      <c r="P142" s="227"/>
      <c r="Q142" s="227"/>
      <c r="R142" s="144"/>
      <c r="T142" s="177"/>
      <c r="U142" s="50" t="s">
        <v>43</v>
      </c>
      <c r="V142" s="41"/>
      <c r="W142" s="178">
        <f t="shared" si="6"/>
        <v>0</v>
      </c>
      <c r="X142" s="178">
        <v>5.0000000000000001E-4</v>
      </c>
      <c r="Y142" s="178">
        <f t="shared" si="7"/>
        <v>7.4999999999999997E-2</v>
      </c>
      <c r="Z142" s="178">
        <v>0</v>
      </c>
      <c r="AA142" s="179">
        <f t="shared" si="8"/>
        <v>0</v>
      </c>
      <c r="AR142" s="22" t="s">
        <v>177</v>
      </c>
      <c r="AT142" s="22" t="s">
        <v>285</v>
      </c>
      <c r="AU142" s="22" t="s">
        <v>134</v>
      </c>
      <c r="AY142" s="22" t="s">
        <v>155</v>
      </c>
      <c r="BE142" s="114">
        <f t="shared" si="9"/>
        <v>0</v>
      </c>
      <c r="BF142" s="114">
        <f t="shared" si="10"/>
        <v>0</v>
      </c>
      <c r="BG142" s="114">
        <f t="shared" si="11"/>
        <v>0</v>
      </c>
      <c r="BH142" s="114">
        <f t="shared" si="12"/>
        <v>0</v>
      </c>
      <c r="BI142" s="114">
        <f t="shared" si="13"/>
        <v>0</v>
      </c>
      <c r="BJ142" s="22" t="s">
        <v>134</v>
      </c>
      <c r="BK142" s="114">
        <f t="shared" si="14"/>
        <v>0</v>
      </c>
      <c r="BL142" s="22" t="s">
        <v>86</v>
      </c>
      <c r="BM142" s="22" t="s">
        <v>523</v>
      </c>
    </row>
    <row r="143" spans="2:65" s="39" customFormat="1" ht="25.5" customHeight="1" x14ac:dyDescent="0.3">
      <c r="B143" s="142"/>
      <c r="C143" s="180" t="s">
        <v>225</v>
      </c>
      <c r="D143" s="180" t="s">
        <v>285</v>
      </c>
      <c r="E143" s="181" t="s">
        <v>524</v>
      </c>
      <c r="F143" s="225" t="s">
        <v>525</v>
      </c>
      <c r="G143" s="225"/>
      <c r="H143" s="225"/>
      <c r="I143" s="225"/>
      <c r="J143" s="182" t="s">
        <v>328</v>
      </c>
      <c r="K143" s="183">
        <v>100</v>
      </c>
      <c r="L143" s="226">
        <v>0</v>
      </c>
      <c r="M143" s="226"/>
      <c r="N143" s="227">
        <f t="shared" si="5"/>
        <v>0</v>
      </c>
      <c r="O143" s="227"/>
      <c r="P143" s="227"/>
      <c r="Q143" s="227"/>
      <c r="R143" s="144"/>
      <c r="T143" s="177"/>
      <c r="U143" s="50" t="s">
        <v>43</v>
      </c>
      <c r="V143" s="41"/>
      <c r="W143" s="178">
        <f t="shared" si="6"/>
        <v>0</v>
      </c>
      <c r="X143" s="178">
        <v>5.0000000000000001E-4</v>
      </c>
      <c r="Y143" s="178">
        <f t="shared" si="7"/>
        <v>0.05</v>
      </c>
      <c r="Z143" s="178">
        <v>0</v>
      </c>
      <c r="AA143" s="179">
        <f t="shared" si="8"/>
        <v>0</v>
      </c>
      <c r="AR143" s="22" t="s">
        <v>177</v>
      </c>
      <c r="AT143" s="22" t="s">
        <v>285</v>
      </c>
      <c r="AU143" s="22" t="s">
        <v>134</v>
      </c>
      <c r="AY143" s="22" t="s">
        <v>155</v>
      </c>
      <c r="BE143" s="114">
        <f t="shared" si="9"/>
        <v>0</v>
      </c>
      <c r="BF143" s="114">
        <f t="shared" si="10"/>
        <v>0</v>
      </c>
      <c r="BG143" s="114">
        <f t="shared" si="11"/>
        <v>0</v>
      </c>
      <c r="BH143" s="114">
        <f t="shared" si="12"/>
        <v>0</v>
      </c>
      <c r="BI143" s="114">
        <f t="shared" si="13"/>
        <v>0</v>
      </c>
      <c r="BJ143" s="22" t="s">
        <v>134</v>
      </c>
      <c r="BK143" s="114">
        <f t="shared" si="14"/>
        <v>0</v>
      </c>
      <c r="BL143" s="22" t="s">
        <v>86</v>
      </c>
      <c r="BM143" s="22" t="s">
        <v>526</v>
      </c>
    </row>
    <row r="144" spans="2:65" s="39" customFormat="1" ht="25.5" customHeight="1" x14ac:dyDescent="0.3">
      <c r="B144" s="142"/>
      <c r="C144" s="173" t="s">
        <v>228</v>
      </c>
      <c r="D144" s="173" t="s">
        <v>156</v>
      </c>
      <c r="E144" s="174" t="s">
        <v>527</v>
      </c>
      <c r="F144" s="220" t="s">
        <v>528</v>
      </c>
      <c r="G144" s="220"/>
      <c r="H144" s="220"/>
      <c r="I144" s="220"/>
      <c r="J144" s="175" t="s">
        <v>183</v>
      </c>
      <c r="K144" s="176">
        <v>80</v>
      </c>
      <c r="L144" s="221">
        <v>0</v>
      </c>
      <c r="M144" s="221"/>
      <c r="N144" s="222">
        <f t="shared" si="5"/>
        <v>0</v>
      </c>
      <c r="O144" s="222"/>
      <c r="P144" s="222"/>
      <c r="Q144" s="222"/>
      <c r="R144" s="144"/>
      <c r="T144" s="177"/>
      <c r="U144" s="50" t="s">
        <v>43</v>
      </c>
      <c r="V144" s="41"/>
      <c r="W144" s="178">
        <f t="shared" si="6"/>
        <v>0</v>
      </c>
      <c r="X144" s="178">
        <v>0</v>
      </c>
      <c r="Y144" s="178">
        <f t="shared" si="7"/>
        <v>0</v>
      </c>
      <c r="Z144" s="178">
        <v>0</v>
      </c>
      <c r="AA144" s="179">
        <f t="shared" si="8"/>
        <v>0</v>
      </c>
      <c r="AR144" s="22" t="s">
        <v>86</v>
      </c>
      <c r="AT144" s="22" t="s">
        <v>156</v>
      </c>
      <c r="AU144" s="22" t="s">
        <v>134</v>
      </c>
      <c r="AY144" s="22" t="s">
        <v>155</v>
      </c>
      <c r="BE144" s="114">
        <f t="shared" si="9"/>
        <v>0</v>
      </c>
      <c r="BF144" s="114">
        <f t="shared" si="10"/>
        <v>0</v>
      </c>
      <c r="BG144" s="114">
        <f t="shared" si="11"/>
        <v>0</v>
      </c>
      <c r="BH144" s="114">
        <f t="shared" si="12"/>
        <v>0</v>
      </c>
      <c r="BI144" s="114">
        <f t="shared" si="13"/>
        <v>0</v>
      </c>
      <c r="BJ144" s="22" t="s">
        <v>134</v>
      </c>
      <c r="BK144" s="114">
        <f t="shared" si="14"/>
        <v>0</v>
      </c>
      <c r="BL144" s="22" t="s">
        <v>86</v>
      </c>
      <c r="BM144" s="22" t="s">
        <v>529</v>
      </c>
    </row>
    <row r="145" spans="2:65" s="39" customFormat="1" ht="38.25" customHeight="1" x14ac:dyDescent="0.3">
      <c r="B145" s="142"/>
      <c r="C145" s="173" t="s">
        <v>231</v>
      </c>
      <c r="D145" s="173" t="s">
        <v>156</v>
      </c>
      <c r="E145" s="174" t="s">
        <v>530</v>
      </c>
      <c r="F145" s="220" t="s">
        <v>531</v>
      </c>
      <c r="G145" s="220"/>
      <c r="H145" s="220"/>
      <c r="I145" s="220"/>
      <c r="J145" s="175" t="s">
        <v>183</v>
      </c>
      <c r="K145" s="176">
        <v>80</v>
      </c>
      <c r="L145" s="221">
        <v>0</v>
      </c>
      <c r="M145" s="221"/>
      <c r="N145" s="222">
        <f t="shared" si="5"/>
        <v>0</v>
      </c>
      <c r="O145" s="222"/>
      <c r="P145" s="222"/>
      <c r="Q145" s="222"/>
      <c r="R145" s="144"/>
      <c r="T145" s="177"/>
      <c r="U145" s="50" t="s">
        <v>43</v>
      </c>
      <c r="V145" s="41"/>
      <c r="W145" s="178">
        <f t="shared" si="6"/>
        <v>0</v>
      </c>
      <c r="X145" s="178">
        <v>0</v>
      </c>
      <c r="Y145" s="178">
        <f t="shared" si="7"/>
        <v>0</v>
      </c>
      <c r="Z145" s="178">
        <v>0</v>
      </c>
      <c r="AA145" s="179">
        <f t="shared" si="8"/>
        <v>0</v>
      </c>
      <c r="AR145" s="22" t="s">
        <v>86</v>
      </c>
      <c r="AT145" s="22" t="s">
        <v>156</v>
      </c>
      <c r="AU145" s="22" t="s">
        <v>134</v>
      </c>
      <c r="AY145" s="22" t="s">
        <v>155</v>
      </c>
      <c r="BE145" s="114">
        <f t="shared" si="9"/>
        <v>0</v>
      </c>
      <c r="BF145" s="114">
        <f t="shared" si="10"/>
        <v>0</v>
      </c>
      <c r="BG145" s="114">
        <f t="shared" si="11"/>
        <v>0</v>
      </c>
      <c r="BH145" s="114">
        <f t="shared" si="12"/>
        <v>0</v>
      </c>
      <c r="BI145" s="114">
        <f t="shared" si="13"/>
        <v>0</v>
      </c>
      <c r="BJ145" s="22" t="s">
        <v>134</v>
      </c>
      <c r="BK145" s="114">
        <f t="shared" si="14"/>
        <v>0</v>
      </c>
      <c r="BL145" s="22" t="s">
        <v>86</v>
      </c>
      <c r="BM145" s="22" t="s">
        <v>532</v>
      </c>
    </row>
    <row r="146" spans="2:65" s="39" customFormat="1" ht="25.5" customHeight="1" x14ac:dyDescent="0.3">
      <c r="B146" s="142"/>
      <c r="C146" s="173" t="s">
        <v>234</v>
      </c>
      <c r="D146" s="173" t="s">
        <v>156</v>
      </c>
      <c r="E146" s="174" t="s">
        <v>533</v>
      </c>
      <c r="F146" s="220" t="s">
        <v>534</v>
      </c>
      <c r="G146" s="220"/>
      <c r="H146" s="220"/>
      <c r="I146" s="220"/>
      <c r="J146" s="175" t="s">
        <v>183</v>
      </c>
      <c r="K146" s="176">
        <v>80</v>
      </c>
      <c r="L146" s="221">
        <v>0</v>
      </c>
      <c r="M146" s="221"/>
      <c r="N146" s="222">
        <f t="shared" si="5"/>
        <v>0</v>
      </c>
      <c r="O146" s="222"/>
      <c r="P146" s="222"/>
      <c r="Q146" s="222"/>
      <c r="R146" s="144"/>
      <c r="T146" s="177"/>
      <c r="U146" s="50" t="s">
        <v>43</v>
      </c>
      <c r="V146" s="41"/>
      <c r="W146" s="178">
        <f t="shared" si="6"/>
        <v>0</v>
      </c>
      <c r="X146" s="178">
        <v>0</v>
      </c>
      <c r="Y146" s="178">
        <f t="shared" si="7"/>
        <v>0</v>
      </c>
      <c r="Z146" s="178">
        <v>0</v>
      </c>
      <c r="AA146" s="179">
        <f t="shared" si="8"/>
        <v>0</v>
      </c>
      <c r="AR146" s="22" t="s">
        <v>86</v>
      </c>
      <c r="AT146" s="22" t="s">
        <v>156</v>
      </c>
      <c r="AU146" s="22" t="s">
        <v>134</v>
      </c>
      <c r="AY146" s="22" t="s">
        <v>155</v>
      </c>
      <c r="BE146" s="114">
        <f t="shared" si="9"/>
        <v>0</v>
      </c>
      <c r="BF146" s="114">
        <f t="shared" si="10"/>
        <v>0</v>
      </c>
      <c r="BG146" s="114">
        <f t="shared" si="11"/>
        <v>0</v>
      </c>
      <c r="BH146" s="114">
        <f t="shared" si="12"/>
        <v>0</v>
      </c>
      <c r="BI146" s="114">
        <f t="shared" si="13"/>
        <v>0</v>
      </c>
      <c r="BJ146" s="22" t="s">
        <v>134</v>
      </c>
      <c r="BK146" s="114">
        <f t="shared" si="14"/>
        <v>0</v>
      </c>
      <c r="BL146" s="22" t="s">
        <v>86</v>
      </c>
      <c r="BM146" s="22" t="s">
        <v>535</v>
      </c>
    </row>
    <row r="147" spans="2:65" s="39" customFormat="1" ht="25.5" customHeight="1" x14ac:dyDescent="0.3">
      <c r="B147" s="142"/>
      <c r="C147" s="173" t="s">
        <v>237</v>
      </c>
      <c r="D147" s="173" t="s">
        <v>156</v>
      </c>
      <c r="E147" s="174" t="s">
        <v>536</v>
      </c>
      <c r="F147" s="220" t="s">
        <v>537</v>
      </c>
      <c r="G147" s="220"/>
      <c r="H147" s="220"/>
      <c r="I147" s="220"/>
      <c r="J147" s="175" t="s">
        <v>183</v>
      </c>
      <c r="K147" s="176">
        <v>80</v>
      </c>
      <c r="L147" s="221">
        <v>0</v>
      </c>
      <c r="M147" s="221"/>
      <c r="N147" s="222">
        <f t="shared" si="5"/>
        <v>0</v>
      </c>
      <c r="O147" s="222"/>
      <c r="P147" s="222"/>
      <c r="Q147" s="222"/>
      <c r="R147" s="144"/>
      <c r="T147" s="177"/>
      <c r="U147" s="50" t="s">
        <v>43</v>
      </c>
      <c r="V147" s="41"/>
      <c r="W147" s="178">
        <f t="shared" si="6"/>
        <v>0</v>
      </c>
      <c r="X147" s="178">
        <v>0</v>
      </c>
      <c r="Y147" s="178">
        <f t="shared" si="7"/>
        <v>0</v>
      </c>
      <c r="Z147" s="178">
        <v>0</v>
      </c>
      <c r="AA147" s="179">
        <f t="shared" si="8"/>
        <v>0</v>
      </c>
      <c r="AR147" s="22" t="s">
        <v>86</v>
      </c>
      <c r="AT147" s="22" t="s">
        <v>156</v>
      </c>
      <c r="AU147" s="22" t="s">
        <v>134</v>
      </c>
      <c r="AY147" s="22" t="s">
        <v>155</v>
      </c>
      <c r="BE147" s="114">
        <f t="shared" si="9"/>
        <v>0</v>
      </c>
      <c r="BF147" s="114">
        <f t="shared" si="10"/>
        <v>0</v>
      </c>
      <c r="BG147" s="114">
        <f t="shared" si="11"/>
        <v>0</v>
      </c>
      <c r="BH147" s="114">
        <f t="shared" si="12"/>
        <v>0</v>
      </c>
      <c r="BI147" s="114">
        <f t="shared" si="13"/>
        <v>0</v>
      </c>
      <c r="BJ147" s="22" t="s">
        <v>134</v>
      </c>
      <c r="BK147" s="114">
        <f t="shared" si="14"/>
        <v>0</v>
      </c>
      <c r="BL147" s="22" t="s">
        <v>86</v>
      </c>
      <c r="BM147" s="22" t="s">
        <v>538</v>
      </c>
    </row>
    <row r="148" spans="2:65" s="39" customFormat="1" ht="38.25" customHeight="1" x14ac:dyDescent="0.3">
      <c r="B148" s="142"/>
      <c r="C148" s="173" t="s">
        <v>241</v>
      </c>
      <c r="D148" s="173" t="s">
        <v>156</v>
      </c>
      <c r="E148" s="174" t="s">
        <v>539</v>
      </c>
      <c r="F148" s="220" t="s">
        <v>540</v>
      </c>
      <c r="G148" s="220"/>
      <c r="H148" s="220"/>
      <c r="I148" s="220"/>
      <c r="J148" s="175" t="s">
        <v>328</v>
      </c>
      <c r="K148" s="176">
        <v>8</v>
      </c>
      <c r="L148" s="221">
        <v>0</v>
      </c>
      <c r="M148" s="221"/>
      <c r="N148" s="222">
        <f t="shared" si="5"/>
        <v>0</v>
      </c>
      <c r="O148" s="222"/>
      <c r="P148" s="222"/>
      <c r="Q148" s="222"/>
      <c r="R148" s="144"/>
      <c r="T148" s="177"/>
      <c r="U148" s="50" t="s">
        <v>43</v>
      </c>
      <c r="V148" s="41"/>
      <c r="W148" s="178">
        <f t="shared" si="6"/>
        <v>0</v>
      </c>
      <c r="X148" s="178">
        <v>0</v>
      </c>
      <c r="Y148" s="178">
        <f t="shared" si="7"/>
        <v>0</v>
      </c>
      <c r="Z148" s="178">
        <v>0</v>
      </c>
      <c r="AA148" s="179">
        <f t="shared" si="8"/>
        <v>0</v>
      </c>
      <c r="AR148" s="22" t="s">
        <v>86</v>
      </c>
      <c r="AT148" s="22" t="s">
        <v>156</v>
      </c>
      <c r="AU148" s="22" t="s">
        <v>134</v>
      </c>
      <c r="AY148" s="22" t="s">
        <v>155</v>
      </c>
      <c r="BE148" s="114">
        <f t="shared" si="9"/>
        <v>0</v>
      </c>
      <c r="BF148" s="114">
        <f t="shared" si="10"/>
        <v>0</v>
      </c>
      <c r="BG148" s="114">
        <f t="shared" si="11"/>
        <v>0</v>
      </c>
      <c r="BH148" s="114">
        <f t="shared" si="12"/>
        <v>0</v>
      </c>
      <c r="BI148" s="114">
        <f t="shared" si="13"/>
        <v>0</v>
      </c>
      <c r="BJ148" s="22" t="s">
        <v>134</v>
      </c>
      <c r="BK148" s="114">
        <f t="shared" si="14"/>
        <v>0</v>
      </c>
      <c r="BL148" s="22" t="s">
        <v>86</v>
      </c>
      <c r="BM148" s="22" t="s">
        <v>541</v>
      </c>
    </row>
    <row r="149" spans="2:65" s="39" customFormat="1" ht="25.5" customHeight="1" x14ac:dyDescent="0.3">
      <c r="B149" s="142"/>
      <c r="C149" s="180" t="s">
        <v>244</v>
      </c>
      <c r="D149" s="180" t="s">
        <v>285</v>
      </c>
      <c r="E149" s="181" t="s">
        <v>542</v>
      </c>
      <c r="F149" s="225" t="s">
        <v>543</v>
      </c>
      <c r="G149" s="225"/>
      <c r="H149" s="225"/>
      <c r="I149" s="225"/>
      <c r="J149" s="182" t="s">
        <v>328</v>
      </c>
      <c r="K149" s="183">
        <v>2</v>
      </c>
      <c r="L149" s="226">
        <v>0</v>
      </c>
      <c r="M149" s="226"/>
      <c r="N149" s="227">
        <f t="shared" si="5"/>
        <v>0</v>
      </c>
      <c r="O149" s="227"/>
      <c r="P149" s="227"/>
      <c r="Q149" s="227"/>
      <c r="R149" s="144"/>
      <c r="T149" s="177"/>
      <c r="U149" s="50" t="s">
        <v>43</v>
      </c>
      <c r="V149" s="41"/>
      <c r="W149" s="178">
        <f t="shared" si="6"/>
        <v>0</v>
      </c>
      <c r="X149" s="178">
        <v>8.0000000000000002E-3</v>
      </c>
      <c r="Y149" s="178">
        <f t="shared" si="7"/>
        <v>1.6E-2</v>
      </c>
      <c r="Z149" s="178">
        <v>0</v>
      </c>
      <c r="AA149" s="179">
        <f t="shared" si="8"/>
        <v>0</v>
      </c>
      <c r="AR149" s="22" t="s">
        <v>177</v>
      </c>
      <c r="AT149" s="22" t="s">
        <v>285</v>
      </c>
      <c r="AU149" s="22" t="s">
        <v>134</v>
      </c>
      <c r="AY149" s="22" t="s">
        <v>155</v>
      </c>
      <c r="BE149" s="114">
        <f t="shared" si="9"/>
        <v>0</v>
      </c>
      <c r="BF149" s="114">
        <f t="shared" si="10"/>
        <v>0</v>
      </c>
      <c r="BG149" s="114">
        <f t="shared" si="11"/>
        <v>0</v>
      </c>
      <c r="BH149" s="114">
        <f t="shared" si="12"/>
        <v>0</v>
      </c>
      <c r="BI149" s="114">
        <f t="shared" si="13"/>
        <v>0</v>
      </c>
      <c r="BJ149" s="22" t="s">
        <v>134</v>
      </c>
      <c r="BK149" s="114">
        <f t="shared" si="14"/>
        <v>0</v>
      </c>
      <c r="BL149" s="22" t="s">
        <v>86</v>
      </c>
      <c r="BM149" s="22" t="s">
        <v>544</v>
      </c>
    </row>
    <row r="150" spans="2:65" s="39" customFormat="1" ht="25.5" customHeight="1" x14ac:dyDescent="0.3">
      <c r="B150" s="142"/>
      <c r="C150" s="180" t="s">
        <v>247</v>
      </c>
      <c r="D150" s="180" t="s">
        <v>285</v>
      </c>
      <c r="E150" s="181" t="s">
        <v>545</v>
      </c>
      <c r="F150" s="225" t="s">
        <v>546</v>
      </c>
      <c r="G150" s="225"/>
      <c r="H150" s="225"/>
      <c r="I150" s="225"/>
      <c r="J150" s="182" t="s">
        <v>328</v>
      </c>
      <c r="K150" s="183">
        <v>6</v>
      </c>
      <c r="L150" s="226">
        <v>0</v>
      </c>
      <c r="M150" s="226"/>
      <c r="N150" s="227">
        <f t="shared" si="5"/>
        <v>0</v>
      </c>
      <c r="O150" s="227"/>
      <c r="P150" s="227"/>
      <c r="Q150" s="227"/>
      <c r="R150" s="144"/>
      <c r="T150" s="177"/>
      <c r="U150" s="50" t="s">
        <v>43</v>
      </c>
      <c r="V150" s="41"/>
      <c r="W150" s="178">
        <f t="shared" si="6"/>
        <v>0</v>
      </c>
      <c r="X150" s="178">
        <v>8.0000000000000002E-3</v>
      </c>
      <c r="Y150" s="178">
        <f t="shared" si="7"/>
        <v>4.8000000000000001E-2</v>
      </c>
      <c r="Z150" s="178">
        <v>0</v>
      </c>
      <c r="AA150" s="179">
        <f t="shared" si="8"/>
        <v>0</v>
      </c>
      <c r="AR150" s="22" t="s">
        <v>177</v>
      </c>
      <c r="AT150" s="22" t="s">
        <v>285</v>
      </c>
      <c r="AU150" s="22" t="s">
        <v>134</v>
      </c>
      <c r="AY150" s="22" t="s">
        <v>155</v>
      </c>
      <c r="BE150" s="114">
        <f t="shared" si="9"/>
        <v>0</v>
      </c>
      <c r="BF150" s="114">
        <f t="shared" si="10"/>
        <v>0</v>
      </c>
      <c r="BG150" s="114">
        <f t="shared" si="11"/>
        <v>0</v>
      </c>
      <c r="BH150" s="114">
        <f t="shared" si="12"/>
        <v>0</v>
      </c>
      <c r="BI150" s="114">
        <f t="shared" si="13"/>
        <v>0</v>
      </c>
      <c r="BJ150" s="22" t="s">
        <v>134</v>
      </c>
      <c r="BK150" s="114">
        <f t="shared" si="14"/>
        <v>0</v>
      </c>
      <c r="BL150" s="22" t="s">
        <v>86</v>
      </c>
      <c r="BM150" s="22" t="s">
        <v>547</v>
      </c>
    </row>
    <row r="151" spans="2:65" s="39" customFormat="1" ht="38.25" customHeight="1" x14ac:dyDescent="0.3">
      <c r="B151" s="142"/>
      <c r="C151" s="173" t="s">
        <v>250</v>
      </c>
      <c r="D151" s="173" t="s">
        <v>156</v>
      </c>
      <c r="E151" s="174" t="s">
        <v>548</v>
      </c>
      <c r="F151" s="220" t="s">
        <v>549</v>
      </c>
      <c r="G151" s="220"/>
      <c r="H151" s="220"/>
      <c r="I151" s="220"/>
      <c r="J151" s="175" t="s">
        <v>328</v>
      </c>
      <c r="K151" s="176">
        <v>40</v>
      </c>
      <c r="L151" s="221">
        <v>0</v>
      </c>
      <c r="M151" s="221"/>
      <c r="N151" s="222">
        <f t="shared" si="5"/>
        <v>0</v>
      </c>
      <c r="O151" s="222"/>
      <c r="P151" s="222"/>
      <c r="Q151" s="222"/>
      <c r="R151" s="144"/>
      <c r="T151" s="177"/>
      <c r="U151" s="50" t="s">
        <v>43</v>
      </c>
      <c r="V151" s="41"/>
      <c r="W151" s="178">
        <f t="shared" si="6"/>
        <v>0</v>
      </c>
      <c r="X151" s="178">
        <v>0</v>
      </c>
      <c r="Y151" s="178">
        <f t="shared" si="7"/>
        <v>0</v>
      </c>
      <c r="Z151" s="178">
        <v>0</v>
      </c>
      <c r="AA151" s="179">
        <f t="shared" si="8"/>
        <v>0</v>
      </c>
      <c r="AR151" s="22" t="s">
        <v>86</v>
      </c>
      <c r="AT151" s="22" t="s">
        <v>156</v>
      </c>
      <c r="AU151" s="22" t="s">
        <v>134</v>
      </c>
      <c r="AY151" s="22" t="s">
        <v>155</v>
      </c>
      <c r="BE151" s="114">
        <f t="shared" si="9"/>
        <v>0</v>
      </c>
      <c r="BF151" s="114">
        <f t="shared" si="10"/>
        <v>0</v>
      </c>
      <c r="BG151" s="114">
        <f t="shared" si="11"/>
        <v>0</v>
      </c>
      <c r="BH151" s="114">
        <f t="shared" si="12"/>
        <v>0</v>
      </c>
      <c r="BI151" s="114">
        <f t="shared" si="13"/>
        <v>0</v>
      </c>
      <c r="BJ151" s="22" t="s">
        <v>134</v>
      </c>
      <c r="BK151" s="114">
        <f t="shared" si="14"/>
        <v>0</v>
      </c>
      <c r="BL151" s="22" t="s">
        <v>86</v>
      </c>
      <c r="BM151" s="22" t="s">
        <v>550</v>
      </c>
    </row>
    <row r="152" spans="2:65" s="39" customFormat="1" ht="25.5" customHeight="1" x14ac:dyDescent="0.3">
      <c r="B152" s="142"/>
      <c r="C152" s="180" t="s">
        <v>253</v>
      </c>
      <c r="D152" s="180" t="s">
        <v>285</v>
      </c>
      <c r="E152" s="181" t="s">
        <v>551</v>
      </c>
      <c r="F152" s="225" t="s">
        <v>552</v>
      </c>
      <c r="G152" s="225"/>
      <c r="H152" s="225"/>
      <c r="I152" s="225"/>
      <c r="J152" s="182" t="s">
        <v>328</v>
      </c>
      <c r="K152" s="183">
        <v>40</v>
      </c>
      <c r="L152" s="226">
        <v>0</v>
      </c>
      <c r="M152" s="226"/>
      <c r="N152" s="227">
        <f t="shared" si="5"/>
        <v>0</v>
      </c>
      <c r="O152" s="227"/>
      <c r="P152" s="227"/>
      <c r="Q152" s="227"/>
      <c r="R152" s="144"/>
      <c r="T152" s="177"/>
      <c r="U152" s="50" t="s">
        <v>43</v>
      </c>
      <c r="V152" s="41"/>
      <c r="W152" s="178">
        <f t="shared" si="6"/>
        <v>0</v>
      </c>
      <c r="X152" s="178">
        <v>4.0000000000000002E-4</v>
      </c>
      <c r="Y152" s="178">
        <f t="shared" si="7"/>
        <v>1.6E-2</v>
      </c>
      <c r="Z152" s="178">
        <v>0</v>
      </c>
      <c r="AA152" s="179">
        <f t="shared" si="8"/>
        <v>0</v>
      </c>
      <c r="AR152" s="22" t="s">
        <v>177</v>
      </c>
      <c r="AT152" s="22" t="s">
        <v>285</v>
      </c>
      <c r="AU152" s="22" t="s">
        <v>134</v>
      </c>
      <c r="AY152" s="22" t="s">
        <v>155</v>
      </c>
      <c r="BE152" s="114">
        <f t="shared" si="9"/>
        <v>0</v>
      </c>
      <c r="BF152" s="114">
        <f t="shared" si="10"/>
        <v>0</v>
      </c>
      <c r="BG152" s="114">
        <f t="shared" si="11"/>
        <v>0</v>
      </c>
      <c r="BH152" s="114">
        <f t="shared" si="12"/>
        <v>0</v>
      </c>
      <c r="BI152" s="114">
        <f t="shared" si="13"/>
        <v>0</v>
      </c>
      <c r="BJ152" s="22" t="s">
        <v>134</v>
      </c>
      <c r="BK152" s="114">
        <f t="shared" si="14"/>
        <v>0</v>
      </c>
      <c r="BL152" s="22" t="s">
        <v>86</v>
      </c>
      <c r="BM152" s="22" t="s">
        <v>553</v>
      </c>
    </row>
    <row r="153" spans="2:65" s="39" customFormat="1" ht="25.5" customHeight="1" x14ac:dyDescent="0.3">
      <c r="B153" s="142"/>
      <c r="C153" s="173" t="s">
        <v>256</v>
      </c>
      <c r="D153" s="173" t="s">
        <v>156</v>
      </c>
      <c r="E153" s="174" t="s">
        <v>554</v>
      </c>
      <c r="F153" s="220" t="s">
        <v>555</v>
      </c>
      <c r="G153" s="220"/>
      <c r="H153" s="220"/>
      <c r="I153" s="220"/>
      <c r="J153" s="175" t="s">
        <v>183</v>
      </c>
      <c r="K153" s="176">
        <v>80</v>
      </c>
      <c r="L153" s="221">
        <v>0</v>
      </c>
      <c r="M153" s="221"/>
      <c r="N153" s="222">
        <f t="shared" si="5"/>
        <v>0</v>
      </c>
      <c r="O153" s="222"/>
      <c r="P153" s="222"/>
      <c r="Q153" s="222"/>
      <c r="R153" s="144"/>
      <c r="T153" s="177"/>
      <c r="U153" s="50" t="s">
        <v>43</v>
      </c>
      <c r="V153" s="41"/>
      <c r="W153" s="178">
        <f t="shared" si="6"/>
        <v>0</v>
      </c>
      <c r="X153" s="178">
        <v>1.7999999999999999E-6</v>
      </c>
      <c r="Y153" s="178">
        <f t="shared" si="7"/>
        <v>1.44E-4</v>
      </c>
      <c r="Z153" s="178">
        <v>0</v>
      </c>
      <c r="AA153" s="179">
        <f t="shared" si="8"/>
        <v>0</v>
      </c>
      <c r="AR153" s="22" t="s">
        <v>86</v>
      </c>
      <c r="AT153" s="22" t="s">
        <v>156</v>
      </c>
      <c r="AU153" s="22" t="s">
        <v>134</v>
      </c>
      <c r="AY153" s="22" t="s">
        <v>155</v>
      </c>
      <c r="BE153" s="114">
        <f t="shared" si="9"/>
        <v>0</v>
      </c>
      <c r="BF153" s="114">
        <f t="shared" si="10"/>
        <v>0</v>
      </c>
      <c r="BG153" s="114">
        <f t="shared" si="11"/>
        <v>0</v>
      </c>
      <c r="BH153" s="114">
        <f t="shared" si="12"/>
        <v>0</v>
      </c>
      <c r="BI153" s="114">
        <f t="shared" si="13"/>
        <v>0</v>
      </c>
      <c r="BJ153" s="22" t="s">
        <v>134</v>
      </c>
      <c r="BK153" s="114">
        <f t="shared" si="14"/>
        <v>0</v>
      </c>
      <c r="BL153" s="22" t="s">
        <v>86</v>
      </c>
      <c r="BM153" s="22" t="s">
        <v>556</v>
      </c>
    </row>
    <row r="154" spans="2:65" s="39" customFormat="1" ht="16.5" customHeight="1" x14ac:dyDescent="0.3">
      <c r="B154" s="142"/>
      <c r="C154" s="180" t="s">
        <v>259</v>
      </c>
      <c r="D154" s="180" t="s">
        <v>285</v>
      </c>
      <c r="E154" s="181" t="s">
        <v>557</v>
      </c>
      <c r="F154" s="225" t="s">
        <v>558</v>
      </c>
      <c r="G154" s="225"/>
      <c r="H154" s="225"/>
      <c r="I154" s="225"/>
      <c r="J154" s="182" t="s">
        <v>498</v>
      </c>
      <c r="K154" s="183">
        <v>1.6</v>
      </c>
      <c r="L154" s="226">
        <v>0</v>
      </c>
      <c r="M154" s="226"/>
      <c r="N154" s="227">
        <f t="shared" si="5"/>
        <v>0</v>
      </c>
      <c r="O154" s="227"/>
      <c r="P154" s="227"/>
      <c r="Q154" s="227"/>
      <c r="R154" s="144"/>
      <c r="T154" s="177"/>
      <c r="U154" s="50" t="s">
        <v>43</v>
      </c>
      <c r="V154" s="41"/>
      <c r="W154" s="178">
        <f t="shared" si="6"/>
        <v>0</v>
      </c>
      <c r="X154" s="178">
        <v>1E-3</v>
      </c>
      <c r="Y154" s="178">
        <f t="shared" si="7"/>
        <v>1.6000000000000001E-3</v>
      </c>
      <c r="Z154" s="178">
        <v>0</v>
      </c>
      <c r="AA154" s="179">
        <f t="shared" si="8"/>
        <v>0</v>
      </c>
      <c r="AR154" s="22" t="s">
        <v>177</v>
      </c>
      <c r="AT154" s="22" t="s">
        <v>285</v>
      </c>
      <c r="AU154" s="22" t="s">
        <v>134</v>
      </c>
      <c r="AY154" s="22" t="s">
        <v>155</v>
      </c>
      <c r="BE154" s="114">
        <f t="shared" si="9"/>
        <v>0</v>
      </c>
      <c r="BF154" s="114">
        <f t="shared" si="10"/>
        <v>0</v>
      </c>
      <c r="BG154" s="114">
        <f t="shared" si="11"/>
        <v>0</v>
      </c>
      <c r="BH154" s="114">
        <f t="shared" si="12"/>
        <v>0</v>
      </c>
      <c r="BI154" s="114">
        <f t="shared" si="13"/>
        <v>0</v>
      </c>
      <c r="BJ154" s="22" t="s">
        <v>134</v>
      </c>
      <c r="BK154" s="114">
        <f t="shared" si="14"/>
        <v>0</v>
      </c>
      <c r="BL154" s="22" t="s">
        <v>86</v>
      </c>
      <c r="BM154" s="22" t="s">
        <v>559</v>
      </c>
    </row>
    <row r="155" spans="2:65" s="39" customFormat="1" ht="25.5" customHeight="1" x14ac:dyDescent="0.3">
      <c r="B155" s="142"/>
      <c r="C155" s="173" t="s">
        <v>262</v>
      </c>
      <c r="D155" s="173" t="s">
        <v>156</v>
      </c>
      <c r="E155" s="174" t="s">
        <v>560</v>
      </c>
      <c r="F155" s="220" t="s">
        <v>561</v>
      </c>
      <c r="G155" s="220"/>
      <c r="H155" s="220"/>
      <c r="I155" s="220"/>
      <c r="J155" s="175" t="s">
        <v>328</v>
      </c>
      <c r="K155" s="176">
        <v>8</v>
      </c>
      <c r="L155" s="221">
        <v>0</v>
      </c>
      <c r="M155" s="221"/>
      <c r="N155" s="222">
        <f t="shared" si="5"/>
        <v>0</v>
      </c>
      <c r="O155" s="222"/>
      <c r="P155" s="222"/>
      <c r="Q155" s="222"/>
      <c r="R155" s="144"/>
      <c r="T155" s="177"/>
      <c r="U155" s="50" t="s">
        <v>43</v>
      </c>
      <c r="V155" s="41"/>
      <c r="W155" s="178">
        <f t="shared" si="6"/>
        <v>0</v>
      </c>
      <c r="X155" s="178">
        <v>0</v>
      </c>
      <c r="Y155" s="178">
        <f t="shared" si="7"/>
        <v>0</v>
      </c>
      <c r="Z155" s="178">
        <v>0</v>
      </c>
      <c r="AA155" s="179">
        <f t="shared" si="8"/>
        <v>0</v>
      </c>
      <c r="AR155" s="22" t="s">
        <v>86</v>
      </c>
      <c r="AT155" s="22" t="s">
        <v>156</v>
      </c>
      <c r="AU155" s="22" t="s">
        <v>134</v>
      </c>
      <c r="AY155" s="22" t="s">
        <v>155</v>
      </c>
      <c r="BE155" s="114">
        <f t="shared" si="9"/>
        <v>0</v>
      </c>
      <c r="BF155" s="114">
        <f t="shared" si="10"/>
        <v>0</v>
      </c>
      <c r="BG155" s="114">
        <f t="shared" si="11"/>
        <v>0</v>
      </c>
      <c r="BH155" s="114">
        <f t="shared" si="12"/>
        <v>0</v>
      </c>
      <c r="BI155" s="114">
        <f t="shared" si="13"/>
        <v>0</v>
      </c>
      <c r="BJ155" s="22" t="s">
        <v>134</v>
      </c>
      <c r="BK155" s="114">
        <f t="shared" si="14"/>
        <v>0</v>
      </c>
      <c r="BL155" s="22" t="s">
        <v>86</v>
      </c>
      <c r="BM155" s="22" t="s">
        <v>562</v>
      </c>
    </row>
    <row r="156" spans="2:65" s="39" customFormat="1" ht="25.5" customHeight="1" x14ac:dyDescent="0.3">
      <c r="B156" s="142"/>
      <c r="C156" s="180" t="s">
        <v>265</v>
      </c>
      <c r="D156" s="180" t="s">
        <v>285</v>
      </c>
      <c r="E156" s="181" t="s">
        <v>563</v>
      </c>
      <c r="F156" s="225" t="s">
        <v>564</v>
      </c>
      <c r="G156" s="225"/>
      <c r="H156" s="225"/>
      <c r="I156" s="225"/>
      <c r="J156" s="182" t="s">
        <v>328</v>
      </c>
      <c r="K156" s="183">
        <v>4</v>
      </c>
      <c r="L156" s="226">
        <v>0</v>
      </c>
      <c r="M156" s="226"/>
      <c r="N156" s="227">
        <f t="shared" si="5"/>
        <v>0</v>
      </c>
      <c r="O156" s="227"/>
      <c r="P156" s="227"/>
      <c r="Q156" s="227"/>
      <c r="R156" s="144"/>
      <c r="T156" s="177"/>
      <c r="U156" s="50" t="s">
        <v>43</v>
      </c>
      <c r="V156" s="41"/>
      <c r="W156" s="178">
        <f t="shared" si="6"/>
        <v>0</v>
      </c>
      <c r="X156" s="178">
        <v>2E-3</v>
      </c>
      <c r="Y156" s="178">
        <f t="shared" si="7"/>
        <v>8.0000000000000002E-3</v>
      </c>
      <c r="Z156" s="178">
        <v>0</v>
      </c>
      <c r="AA156" s="179">
        <f t="shared" si="8"/>
        <v>0</v>
      </c>
      <c r="AR156" s="22" t="s">
        <v>177</v>
      </c>
      <c r="AT156" s="22" t="s">
        <v>285</v>
      </c>
      <c r="AU156" s="22" t="s">
        <v>134</v>
      </c>
      <c r="AY156" s="22" t="s">
        <v>155</v>
      </c>
      <c r="BE156" s="114">
        <f t="shared" si="9"/>
        <v>0</v>
      </c>
      <c r="BF156" s="114">
        <f t="shared" si="10"/>
        <v>0</v>
      </c>
      <c r="BG156" s="114">
        <f t="shared" si="11"/>
        <v>0</v>
      </c>
      <c r="BH156" s="114">
        <f t="shared" si="12"/>
        <v>0</v>
      </c>
      <c r="BI156" s="114">
        <f t="shared" si="13"/>
        <v>0</v>
      </c>
      <c r="BJ156" s="22" t="s">
        <v>134</v>
      </c>
      <c r="BK156" s="114">
        <f t="shared" si="14"/>
        <v>0</v>
      </c>
      <c r="BL156" s="22" t="s">
        <v>86</v>
      </c>
      <c r="BM156" s="22" t="s">
        <v>565</v>
      </c>
    </row>
    <row r="157" spans="2:65" s="39" customFormat="1" ht="38.25" customHeight="1" x14ac:dyDescent="0.3">
      <c r="B157" s="142"/>
      <c r="C157" s="173" t="s">
        <v>268</v>
      </c>
      <c r="D157" s="173" t="s">
        <v>156</v>
      </c>
      <c r="E157" s="174" t="s">
        <v>566</v>
      </c>
      <c r="F157" s="220" t="s">
        <v>567</v>
      </c>
      <c r="G157" s="220"/>
      <c r="H157" s="220"/>
      <c r="I157" s="220"/>
      <c r="J157" s="175" t="s">
        <v>183</v>
      </c>
      <c r="K157" s="176">
        <v>30</v>
      </c>
      <c r="L157" s="221">
        <v>0</v>
      </c>
      <c r="M157" s="221"/>
      <c r="N157" s="222">
        <f t="shared" si="5"/>
        <v>0</v>
      </c>
      <c r="O157" s="222"/>
      <c r="P157" s="222"/>
      <c r="Q157" s="222"/>
      <c r="R157" s="144"/>
      <c r="T157" s="177"/>
      <c r="U157" s="50" t="s">
        <v>43</v>
      </c>
      <c r="V157" s="41"/>
      <c r="W157" s="178">
        <f t="shared" si="6"/>
        <v>0</v>
      </c>
      <c r="X157" s="178">
        <v>0</v>
      </c>
      <c r="Y157" s="178">
        <f t="shared" si="7"/>
        <v>0</v>
      </c>
      <c r="Z157" s="178">
        <v>0</v>
      </c>
      <c r="AA157" s="179">
        <f t="shared" si="8"/>
        <v>0</v>
      </c>
      <c r="AR157" s="22" t="s">
        <v>86</v>
      </c>
      <c r="AT157" s="22" t="s">
        <v>156</v>
      </c>
      <c r="AU157" s="22" t="s">
        <v>134</v>
      </c>
      <c r="AY157" s="22" t="s">
        <v>155</v>
      </c>
      <c r="BE157" s="114">
        <f t="shared" si="9"/>
        <v>0</v>
      </c>
      <c r="BF157" s="114">
        <f t="shared" si="10"/>
        <v>0</v>
      </c>
      <c r="BG157" s="114">
        <f t="shared" si="11"/>
        <v>0</v>
      </c>
      <c r="BH157" s="114">
        <f t="shared" si="12"/>
        <v>0</v>
      </c>
      <c r="BI157" s="114">
        <f t="shared" si="13"/>
        <v>0</v>
      </c>
      <c r="BJ157" s="22" t="s">
        <v>134</v>
      </c>
      <c r="BK157" s="114">
        <f t="shared" si="14"/>
        <v>0</v>
      </c>
      <c r="BL157" s="22" t="s">
        <v>86</v>
      </c>
      <c r="BM157" s="22" t="s">
        <v>568</v>
      </c>
    </row>
    <row r="158" spans="2:65" s="39" customFormat="1" ht="16.5" customHeight="1" x14ac:dyDescent="0.3">
      <c r="B158" s="142"/>
      <c r="C158" s="180" t="s">
        <v>271</v>
      </c>
      <c r="D158" s="180" t="s">
        <v>285</v>
      </c>
      <c r="E158" s="181" t="s">
        <v>569</v>
      </c>
      <c r="F158" s="225" t="s">
        <v>570</v>
      </c>
      <c r="G158" s="225"/>
      <c r="H158" s="225"/>
      <c r="I158" s="225"/>
      <c r="J158" s="182" t="s">
        <v>368</v>
      </c>
      <c r="K158" s="183">
        <v>30</v>
      </c>
      <c r="L158" s="226">
        <v>0</v>
      </c>
      <c r="M158" s="226"/>
      <c r="N158" s="227">
        <f t="shared" si="5"/>
        <v>0</v>
      </c>
      <c r="O158" s="227"/>
      <c r="P158" s="227"/>
      <c r="Q158" s="227"/>
      <c r="R158" s="144"/>
      <c r="T158" s="177"/>
      <c r="U158" s="50" t="s">
        <v>43</v>
      </c>
      <c r="V158" s="41"/>
      <c r="W158" s="178">
        <f t="shared" si="6"/>
        <v>0</v>
      </c>
      <c r="X158" s="178">
        <v>0.04</v>
      </c>
      <c r="Y158" s="178">
        <f t="shared" si="7"/>
        <v>1.2</v>
      </c>
      <c r="Z158" s="178">
        <v>0</v>
      </c>
      <c r="AA158" s="179">
        <f t="shared" si="8"/>
        <v>0</v>
      </c>
      <c r="AR158" s="22" t="s">
        <v>177</v>
      </c>
      <c r="AT158" s="22" t="s">
        <v>285</v>
      </c>
      <c r="AU158" s="22" t="s">
        <v>134</v>
      </c>
      <c r="AY158" s="22" t="s">
        <v>155</v>
      </c>
      <c r="BE158" s="114">
        <f t="shared" si="9"/>
        <v>0</v>
      </c>
      <c r="BF158" s="114">
        <f t="shared" si="10"/>
        <v>0</v>
      </c>
      <c r="BG158" s="114">
        <f t="shared" si="11"/>
        <v>0</v>
      </c>
      <c r="BH158" s="114">
        <f t="shared" si="12"/>
        <v>0</v>
      </c>
      <c r="BI158" s="114">
        <f t="shared" si="13"/>
        <v>0</v>
      </c>
      <c r="BJ158" s="22" t="s">
        <v>134</v>
      </c>
      <c r="BK158" s="114">
        <f t="shared" si="14"/>
        <v>0</v>
      </c>
      <c r="BL158" s="22" t="s">
        <v>86</v>
      </c>
      <c r="BM158" s="22" t="s">
        <v>571</v>
      </c>
    </row>
    <row r="159" spans="2:65" s="39" customFormat="1" ht="25.5" customHeight="1" x14ac:dyDescent="0.3">
      <c r="B159" s="142"/>
      <c r="C159" s="173" t="s">
        <v>274</v>
      </c>
      <c r="D159" s="173" t="s">
        <v>156</v>
      </c>
      <c r="E159" s="174" t="s">
        <v>572</v>
      </c>
      <c r="F159" s="220" t="s">
        <v>573</v>
      </c>
      <c r="G159" s="220"/>
      <c r="H159" s="220"/>
      <c r="I159" s="220"/>
      <c r="J159" s="175" t="s">
        <v>176</v>
      </c>
      <c r="K159" s="176">
        <v>0.1</v>
      </c>
      <c r="L159" s="221">
        <v>0</v>
      </c>
      <c r="M159" s="221"/>
      <c r="N159" s="222">
        <f t="shared" si="5"/>
        <v>0</v>
      </c>
      <c r="O159" s="222"/>
      <c r="P159" s="222"/>
      <c r="Q159" s="222"/>
      <c r="R159" s="144"/>
      <c r="T159" s="177"/>
      <c r="U159" s="50" t="s">
        <v>43</v>
      </c>
      <c r="V159" s="41"/>
      <c r="W159" s="178">
        <f t="shared" si="6"/>
        <v>0</v>
      </c>
      <c r="X159" s="178">
        <v>0</v>
      </c>
      <c r="Y159" s="178">
        <f t="shared" si="7"/>
        <v>0</v>
      </c>
      <c r="Z159" s="178">
        <v>0</v>
      </c>
      <c r="AA159" s="179">
        <f t="shared" si="8"/>
        <v>0</v>
      </c>
      <c r="AR159" s="22" t="s">
        <v>86</v>
      </c>
      <c r="AT159" s="22" t="s">
        <v>156</v>
      </c>
      <c r="AU159" s="22" t="s">
        <v>134</v>
      </c>
      <c r="AY159" s="22" t="s">
        <v>155</v>
      </c>
      <c r="BE159" s="114">
        <f t="shared" si="9"/>
        <v>0</v>
      </c>
      <c r="BF159" s="114">
        <f t="shared" si="10"/>
        <v>0</v>
      </c>
      <c r="BG159" s="114">
        <f t="shared" si="11"/>
        <v>0</v>
      </c>
      <c r="BH159" s="114">
        <f t="shared" si="12"/>
        <v>0</v>
      </c>
      <c r="BI159" s="114">
        <f t="shared" si="13"/>
        <v>0</v>
      </c>
      <c r="BJ159" s="22" t="s">
        <v>134</v>
      </c>
      <c r="BK159" s="114">
        <f t="shared" si="14"/>
        <v>0</v>
      </c>
      <c r="BL159" s="22" t="s">
        <v>86</v>
      </c>
      <c r="BM159" s="22" t="s">
        <v>574</v>
      </c>
    </row>
    <row r="160" spans="2:65" s="39" customFormat="1" ht="16.5" customHeight="1" x14ac:dyDescent="0.3">
      <c r="B160" s="142"/>
      <c r="C160" s="180" t="s">
        <v>278</v>
      </c>
      <c r="D160" s="180" t="s">
        <v>285</v>
      </c>
      <c r="E160" s="181" t="s">
        <v>575</v>
      </c>
      <c r="F160" s="225" t="s">
        <v>576</v>
      </c>
      <c r="G160" s="225"/>
      <c r="H160" s="225"/>
      <c r="I160" s="225"/>
      <c r="J160" s="182" t="s">
        <v>176</v>
      </c>
      <c r="K160" s="183">
        <v>0.104</v>
      </c>
      <c r="L160" s="226">
        <v>0</v>
      </c>
      <c r="M160" s="226"/>
      <c r="N160" s="227">
        <f t="shared" si="5"/>
        <v>0</v>
      </c>
      <c r="O160" s="227"/>
      <c r="P160" s="227"/>
      <c r="Q160" s="227"/>
      <c r="R160" s="144"/>
      <c r="T160" s="177"/>
      <c r="U160" s="50" t="s">
        <v>43</v>
      </c>
      <c r="V160" s="41"/>
      <c r="W160" s="178">
        <f t="shared" si="6"/>
        <v>0</v>
      </c>
      <c r="X160" s="178">
        <v>1</v>
      </c>
      <c r="Y160" s="178">
        <f t="shared" si="7"/>
        <v>0.104</v>
      </c>
      <c r="Z160" s="178">
        <v>0</v>
      </c>
      <c r="AA160" s="179">
        <f t="shared" si="8"/>
        <v>0</v>
      </c>
      <c r="AR160" s="22" t="s">
        <v>177</v>
      </c>
      <c r="AT160" s="22" t="s">
        <v>285</v>
      </c>
      <c r="AU160" s="22" t="s">
        <v>134</v>
      </c>
      <c r="AY160" s="22" t="s">
        <v>155</v>
      </c>
      <c r="BE160" s="114">
        <f t="shared" si="9"/>
        <v>0</v>
      </c>
      <c r="BF160" s="114">
        <f t="shared" si="10"/>
        <v>0</v>
      </c>
      <c r="BG160" s="114">
        <f t="shared" si="11"/>
        <v>0</v>
      </c>
      <c r="BH160" s="114">
        <f t="shared" si="12"/>
        <v>0</v>
      </c>
      <c r="BI160" s="114">
        <f t="shared" si="13"/>
        <v>0</v>
      </c>
      <c r="BJ160" s="22" t="s">
        <v>134</v>
      </c>
      <c r="BK160" s="114">
        <f t="shared" si="14"/>
        <v>0</v>
      </c>
      <c r="BL160" s="22" t="s">
        <v>86</v>
      </c>
      <c r="BM160" s="22" t="s">
        <v>577</v>
      </c>
    </row>
    <row r="161" spans="2:65" s="39" customFormat="1" ht="25.5" customHeight="1" x14ac:dyDescent="0.3">
      <c r="B161" s="142"/>
      <c r="C161" s="173" t="s">
        <v>281</v>
      </c>
      <c r="D161" s="173" t="s">
        <v>156</v>
      </c>
      <c r="E161" s="174" t="s">
        <v>578</v>
      </c>
      <c r="F161" s="220" t="s">
        <v>579</v>
      </c>
      <c r="G161" s="220"/>
      <c r="H161" s="220"/>
      <c r="I161" s="220"/>
      <c r="J161" s="175" t="s">
        <v>159</v>
      </c>
      <c r="K161" s="176">
        <v>1</v>
      </c>
      <c r="L161" s="221">
        <v>0</v>
      </c>
      <c r="M161" s="221"/>
      <c r="N161" s="222">
        <f t="shared" si="5"/>
        <v>0</v>
      </c>
      <c r="O161" s="222"/>
      <c r="P161" s="222"/>
      <c r="Q161" s="222"/>
      <c r="R161" s="144"/>
      <c r="T161" s="177"/>
      <c r="U161" s="50" t="s">
        <v>43</v>
      </c>
      <c r="V161" s="41"/>
      <c r="W161" s="178">
        <f t="shared" si="6"/>
        <v>0</v>
      </c>
      <c r="X161" s="178">
        <v>0</v>
      </c>
      <c r="Y161" s="178">
        <f t="shared" si="7"/>
        <v>0</v>
      </c>
      <c r="Z161" s="178">
        <v>0</v>
      </c>
      <c r="AA161" s="179">
        <f t="shared" si="8"/>
        <v>0</v>
      </c>
      <c r="AR161" s="22" t="s">
        <v>86</v>
      </c>
      <c r="AT161" s="22" t="s">
        <v>156</v>
      </c>
      <c r="AU161" s="22" t="s">
        <v>134</v>
      </c>
      <c r="AY161" s="22" t="s">
        <v>155</v>
      </c>
      <c r="BE161" s="114">
        <f t="shared" si="9"/>
        <v>0</v>
      </c>
      <c r="BF161" s="114">
        <f t="shared" si="10"/>
        <v>0</v>
      </c>
      <c r="BG161" s="114">
        <f t="shared" si="11"/>
        <v>0</v>
      </c>
      <c r="BH161" s="114">
        <f t="shared" si="12"/>
        <v>0</v>
      </c>
      <c r="BI161" s="114">
        <f t="shared" si="13"/>
        <v>0</v>
      </c>
      <c r="BJ161" s="22" t="s">
        <v>134</v>
      </c>
      <c r="BK161" s="114">
        <f t="shared" si="14"/>
        <v>0</v>
      </c>
      <c r="BL161" s="22" t="s">
        <v>86</v>
      </c>
      <c r="BM161" s="22" t="s">
        <v>580</v>
      </c>
    </row>
    <row r="162" spans="2:65" s="161" customFormat="1" ht="29.85" customHeight="1" x14ac:dyDescent="0.3">
      <c r="B162" s="162"/>
      <c r="C162" s="163"/>
      <c r="D162" s="172" t="s">
        <v>467</v>
      </c>
      <c r="E162" s="172"/>
      <c r="F162" s="172"/>
      <c r="G162" s="172"/>
      <c r="H162" s="172"/>
      <c r="I162" s="172"/>
      <c r="J162" s="172"/>
      <c r="K162" s="172"/>
      <c r="L162" s="172"/>
      <c r="M162" s="172"/>
      <c r="N162" s="223">
        <f>BK162</f>
        <v>0</v>
      </c>
      <c r="O162" s="223"/>
      <c r="P162" s="223"/>
      <c r="Q162" s="223"/>
      <c r="R162" s="165"/>
      <c r="T162" s="166"/>
      <c r="U162" s="163"/>
      <c r="V162" s="163"/>
      <c r="W162" s="167">
        <f>SUM(W163:W165)</f>
        <v>0</v>
      </c>
      <c r="X162" s="163"/>
      <c r="Y162" s="167">
        <f>SUM(Y163:Y165)</f>
        <v>1.521408E-2</v>
      </c>
      <c r="Z162" s="163"/>
      <c r="AA162" s="168">
        <f>SUM(AA163:AA165)</f>
        <v>0</v>
      </c>
      <c r="AR162" s="169" t="s">
        <v>82</v>
      </c>
      <c r="AT162" s="170" t="s">
        <v>75</v>
      </c>
      <c r="AU162" s="170" t="s">
        <v>82</v>
      </c>
      <c r="AY162" s="169" t="s">
        <v>155</v>
      </c>
      <c r="BK162" s="171">
        <f>SUM(BK163:BK165)</f>
        <v>0</v>
      </c>
    </row>
    <row r="163" spans="2:65" s="39" customFormat="1" ht="38.25" customHeight="1" x14ac:dyDescent="0.3">
      <c r="B163" s="142"/>
      <c r="C163" s="173" t="s">
        <v>284</v>
      </c>
      <c r="D163" s="173" t="s">
        <v>156</v>
      </c>
      <c r="E163" s="174" t="s">
        <v>581</v>
      </c>
      <c r="F163" s="220" t="s">
        <v>582</v>
      </c>
      <c r="G163" s="220"/>
      <c r="H163" s="220"/>
      <c r="I163" s="220"/>
      <c r="J163" s="175" t="s">
        <v>183</v>
      </c>
      <c r="K163" s="176">
        <v>61.697000000000003</v>
      </c>
      <c r="L163" s="221">
        <v>0</v>
      </c>
      <c r="M163" s="221"/>
      <c r="N163" s="222">
        <f>ROUND(L163*K163,2)</f>
        <v>0</v>
      </c>
      <c r="O163" s="222"/>
      <c r="P163" s="222"/>
      <c r="Q163" s="222"/>
      <c r="R163" s="144"/>
      <c r="T163" s="177"/>
      <c r="U163" s="50" t="s">
        <v>43</v>
      </c>
      <c r="V163" s="41"/>
      <c r="W163" s="178">
        <f>V163*K163</f>
        <v>0</v>
      </c>
      <c r="X163" s="178">
        <v>0</v>
      </c>
      <c r="Y163" s="178">
        <f>X163*K163</f>
        <v>0</v>
      </c>
      <c r="Z163" s="178">
        <v>0</v>
      </c>
      <c r="AA163" s="179">
        <f>Z163*K163</f>
        <v>0</v>
      </c>
      <c r="AR163" s="22" t="s">
        <v>86</v>
      </c>
      <c r="AT163" s="22" t="s">
        <v>156</v>
      </c>
      <c r="AU163" s="22" t="s">
        <v>134</v>
      </c>
      <c r="AY163" s="22" t="s">
        <v>155</v>
      </c>
      <c r="BE163" s="114">
        <f>IF(U163="základná",N163,0)</f>
        <v>0</v>
      </c>
      <c r="BF163" s="114">
        <f>IF(U163="znížená",N163,0)</f>
        <v>0</v>
      </c>
      <c r="BG163" s="114">
        <f>IF(U163="zákl. prenesená",N163,0)</f>
        <v>0</v>
      </c>
      <c r="BH163" s="114">
        <f>IF(U163="zníž. prenesená",N163,0)</f>
        <v>0</v>
      </c>
      <c r="BI163" s="114">
        <f>IF(U163="nulová",N163,0)</f>
        <v>0</v>
      </c>
      <c r="BJ163" s="22" t="s">
        <v>134</v>
      </c>
      <c r="BK163" s="114">
        <f>ROUND(L163*K163,2)</f>
        <v>0</v>
      </c>
      <c r="BL163" s="22" t="s">
        <v>86</v>
      </c>
      <c r="BM163" s="22" t="s">
        <v>583</v>
      </c>
    </row>
    <row r="164" spans="2:65" s="39" customFormat="1" ht="38.25" customHeight="1" x14ac:dyDescent="0.3">
      <c r="B164" s="142"/>
      <c r="C164" s="173" t="s">
        <v>288</v>
      </c>
      <c r="D164" s="173" t="s">
        <v>156</v>
      </c>
      <c r="E164" s="174" t="s">
        <v>584</v>
      </c>
      <c r="F164" s="220" t="s">
        <v>585</v>
      </c>
      <c r="G164" s="220"/>
      <c r="H164" s="220"/>
      <c r="I164" s="220"/>
      <c r="J164" s="175" t="s">
        <v>183</v>
      </c>
      <c r="K164" s="176">
        <v>60.856000000000002</v>
      </c>
      <c r="L164" s="221">
        <v>0</v>
      </c>
      <c r="M164" s="221"/>
      <c r="N164" s="222">
        <f>ROUND(L164*K164,2)</f>
        <v>0</v>
      </c>
      <c r="O164" s="222"/>
      <c r="P164" s="222"/>
      <c r="Q164" s="222"/>
      <c r="R164" s="144"/>
      <c r="T164" s="177"/>
      <c r="U164" s="50" t="s">
        <v>43</v>
      </c>
      <c r="V164" s="41"/>
      <c r="W164" s="178">
        <f>V164*K164</f>
        <v>0</v>
      </c>
      <c r="X164" s="178">
        <v>3.0000000000000001E-5</v>
      </c>
      <c r="Y164" s="178">
        <f>X164*K164</f>
        <v>1.8256800000000001E-3</v>
      </c>
      <c r="Z164" s="178">
        <v>0</v>
      </c>
      <c r="AA164" s="179">
        <f>Z164*K164</f>
        <v>0</v>
      </c>
      <c r="AR164" s="22" t="s">
        <v>86</v>
      </c>
      <c r="AT164" s="22" t="s">
        <v>156</v>
      </c>
      <c r="AU164" s="22" t="s">
        <v>134</v>
      </c>
      <c r="AY164" s="22" t="s">
        <v>155</v>
      </c>
      <c r="BE164" s="114">
        <f>IF(U164="základná",N164,0)</f>
        <v>0</v>
      </c>
      <c r="BF164" s="114">
        <f>IF(U164="znížená",N164,0)</f>
        <v>0</v>
      </c>
      <c r="BG164" s="114">
        <f>IF(U164="zákl. prenesená",N164,0)</f>
        <v>0</v>
      </c>
      <c r="BH164" s="114">
        <f>IF(U164="zníž. prenesená",N164,0)</f>
        <v>0</v>
      </c>
      <c r="BI164" s="114">
        <f>IF(U164="nulová",N164,0)</f>
        <v>0</v>
      </c>
      <c r="BJ164" s="22" t="s">
        <v>134</v>
      </c>
      <c r="BK164" s="114">
        <f>ROUND(L164*K164,2)</f>
        <v>0</v>
      </c>
      <c r="BL164" s="22" t="s">
        <v>86</v>
      </c>
      <c r="BM164" s="22" t="s">
        <v>586</v>
      </c>
    </row>
    <row r="165" spans="2:65" s="39" customFormat="1" ht="25.5" customHeight="1" x14ac:dyDescent="0.3">
      <c r="B165" s="142"/>
      <c r="C165" s="180" t="s">
        <v>292</v>
      </c>
      <c r="D165" s="180" t="s">
        <v>285</v>
      </c>
      <c r="E165" s="181" t="s">
        <v>587</v>
      </c>
      <c r="F165" s="225" t="s">
        <v>588</v>
      </c>
      <c r="G165" s="225"/>
      <c r="H165" s="225"/>
      <c r="I165" s="225"/>
      <c r="J165" s="182" t="s">
        <v>183</v>
      </c>
      <c r="K165" s="183">
        <v>66.941999999999993</v>
      </c>
      <c r="L165" s="226">
        <v>0</v>
      </c>
      <c r="M165" s="226"/>
      <c r="N165" s="227">
        <f>ROUND(L165*K165,2)</f>
        <v>0</v>
      </c>
      <c r="O165" s="227"/>
      <c r="P165" s="227"/>
      <c r="Q165" s="227"/>
      <c r="R165" s="144"/>
      <c r="T165" s="177"/>
      <c r="U165" s="50" t="s">
        <v>43</v>
      </c>
      <c r="V165" s="41"/>
      <c r="W165" s="178">
        <f>V165*K165</f>
        <v>0</v>
      </c>
      <c r="X165" s="178">
        <v>2.0000000000000001E-4</v>
      </c>
      <c r="Y165" s="178">
        <f>X165*K165</f>
        <v>1.33884E-2</v>
      </c>
      <c r="Z165" s="178">
        <v>0</v>
      </c>
      <c r="AA165" s="179">
        <f>Z165*K165</f>
        <v>0</v>
      </c>
      <c r="AR165" s="22" t="s">
        <v>177</v>
      </c>
      <c r="AT165" s="22" t="s">
        <v>285</v>
      </c>
      <c r="AU165" s="22" t="s">
        <v>134</v>
      </c>
      <c r="AY165" s="22" t="s">
        <v>155</v>
      </c>
      <c r="BE165" s="114">
        <f>IF(U165="základná",N165,0)</f>
        <v>0</v>
      </c>
      <c r="BF165" s="114">
        <f>IF(U165="znížená",N165,0)</f>
        <v>0</v>
      </c>
      <c r="BG165" s="114">
        <f>IF(U165="zákl. prenesená",N165,0)</f>
        <v>0</v>
      </c>
      <c r="BH165" s="114">
        <f>IF(U165="zníž. prenesená",N165,0)</f>
        <v>0</v>
      </c>
      <c r="BI165" s="114">
        <f>IF(U165="nulová",N165,0)</f>
        <v>0</v>
      </c>
      <c r="BJ165" s="22" t="s">
        <v>134</v>
      </c>
      <c r="BK165" s="114">
        <f>ROUND(L165*K165,2)</f>
        <v>0</v>
      </c>
      <c r="BL165" s="22" t="s">
        <v>86</v>
      </c>
      <c r="BM165" s="22" t="s">
        <v>589</v>
      </c>
    </row>
    <row r="166" spans="2:65" s="161" customFormat="1" ht="29.85" customHeight="1" x14ac:dyDescent="0.3">
      <c r="B166" s="162"/>
      <c r="C166" s="163"/>
      <c r="D166" s="172" t="s">
        <v>468</v>
      </c>
      <c r="E166" s="172"/>
      <c r="F166" s="172"/>
      <c r="G166" s="172"/>
      <c r="H166" s="172"/>
      <c r="I166" s="172"/>
      <c r="J166" s="172"/>
      <c r="K166" s="172"/>
      <c r="L166" s="172"/>
      <c r="M166" s="172"/>
      <c r="N166" s="223">
        <f>BK166</f>
        <v>0</v>
      </c>
      <c r="O166" s="223"/>
      <c r="P166" s="223"/>
      <c r="Q166" s="223"/>
      <c r="R166" s="165"/>
      <c r="T166" s="166"/>
      <c r="U166" s="163"/>
      <c r="V166" s="163"/>
      <c r="W166" s="167">
        <f>SUM(W167:W173)</f>
        <v>0</v>
      </c>
      <c r="X166" s="163"/>
      <c r="Y166" s="167">
        <f>SUM(Y167:Y173)</f>
        <v>163.58110232000001</v>
      </c>
      <c r="Z166" s="163"/>
      <c r="AA166" s="168">
        <f>SUM(AA167:AA173)</f>
        <v>0</v>
      </c>
      <c r="AR166" s="169" t="s">
        <v>82</v>
      </c>
      <c r="AT166" s="170" t="s">
        <v>75</v>
      </c>
      <c r="AU166" s="170" t="s">
        <v>82</v>
      </c>
      <c r="AY166" s="169" t="s">
        <v>155</v>
      </c>
      <c r="BK166" s="171">
        <f>SUM(BK167:BK173)</f>
        <v>0</v>
      </c>
    </row>
    <row r="167" spans="2:65" s="39" customFormat="1" ht="38.25" customHeight="1" x14ac:dyDescent="0.3">
      <c r="B167" s="142"/>
      <c r="C167" s="173" t="s">
        <v>295</v>
      </c>
      <c r="D167" s="173" t="s">
        <v>156</v>
      </c>
      <c r="E167" s="174" t="s">
        <v>590</v>
      </c>
      <c r="F167" s="220" t="s">
        <v>591</v>
      </c>
      <c r="G167" s="220"/>
      <c r="H167" s="220"/>
      <c r="I167" s="220"/>
      <c r="J167" s="175" t="s">
        <v>183</v>
      </c>
      <c r="K167" s="176">
        <v>80.507000000000005</v>
      </c>
      <c r="L167" s="221">
        <v>0</v>
      </c>
      <c r="M167" s="221"/>
      <c r="N167" s="222">
        <f t="shared" ref="N167:N173" si="15">ROUND(L167*K167,2)</f>
        <v>0</v>
      </c>
      <c r="O167" s="222"/>
      <c r="P167" s="222"/>
      <c r="Q167" s="222"/>
      <c r="R167" s="144"/>
      <c r="T167" s="177"/>
      <c r="U167" s="50" t="s">
        <v>43</v>
      </c>
      <c r="V167" s="41"/>
      <c r="W167" s="178">
        <f t="shared" ref="W167:W173" si="16">V167*K167</f>
        <v>0</v>
      </c>
      <c r="X167" s="178">
        <v>0.60104000000000002</v>
      </c>
      <c r="Y167" s="178">
        <f t="shared" ref="Y167:Y173" si="17">X167*K167</f>
        <v>48.387927280000007</v>
      </c>
      <c r="Z167" s="178">
        <v>0</v>
      </c>
      <c r="AA167" s="179">
        <f t="shared" ref="AA167:AA173" si="18">Z167*K167</f>
        <v>0</v>
      </c>
      <c r="AR167" s="22" t="s">
        <v>86</v>
      </c>
      <c r="AT167" s="22" t="s">
        <v>156</v>
      </c>
      <c r="AU167" s="22" t="s">
        <v>134</v>
      </c>
      <c r="AY167" s="22" t="s">
        <v>155</v>
      </c>
      <c r="BE167" s="114">
        <f t="shared" ref="BE167:BE173" si="19">IF(U167="základná",N167,0)</f>
        <v>0</v>
      </c>
      <c r="BF167" s="114">
        <f t="shared" ref="BF167:BF173" si="20">IF(U167="znížená",N167,0)</f>
        <v>0</v>
      </c>
      <c r="BG167" s="114">
        <f t="shared" ref="BG167:BG173" si="21">IF(U167="zákl. prenesená",N167,0)</f>
        <v>0</v>
      </c>
      <c r="BH167" s="114">
        <f t="shared" ref="BH167:BH173" si="22">IF(U167="zníž. prenesená",N167,0)</f>
        <v>0</v>
      </c>
      <c r="BI167" s="114">
        <f t="shared" ref="BI167:BI173" si="23">IF(U167="nulová",N167,0)</f>
        <v>0</v>
      </c>
      <c r="BJ167" s="22" t="s">
        <v>134</v>
      </c>
      <c r="BK167" s="114">
        <f t="shared" ref="BK167:BK173" si="24">ROUND(L167*K167,2)</f>
        <v>0</v>
      </c>
      <c r="BL167" s="22" t="s">
        <v>86</v>
      </c>
      <c r="BM167" s="22" t="s">
        <v>592</v>
      </c>
    </row>
    <row r="168" spans="2:65" s="39" customFormat="1" ht="25.5" customHeight="1" x14ac:dyDescent="0.3">
      <c r="B168" s="142"/>
      <c r="C168" s="173" t="s">
        <v>298</v>
      </c>
      <c r="D168" s="173" t="s">
        <v>156</v>
      </c>
      <c r="E168" s="174" t="s">
        <v>593</v>
      </c>
      <c r="F168" s="220" t="s">
        <v>594</v>
      </c>
      <c r="G168" s="220"/>
      <c r="H168" s="220"/>
      <c r="I168" s="220"/>
      <c r="J168" s="175" t="s">
        <v>183</v>
      </c>
      <c r="K168" s="176">
        <v>161.01400000000001</v>
      </c>
      <c r="L168" s="221">
        <v>0</v>
      </c>
      <c r="M168" s="221"/>
      <c r="N168" s="222">
        <f t="shared" si="15"/>
        <v>0</v>
      </c>
      <c r="O168" s="222"/>
      <c r="P168" s="222"/>
      <c r="Q168" s="222"/>
      <c r="R168" s="144"/>
      <c r="T168" s="177"/>
      <c r="U168" s="50" t="s">
        <v>43</v>
      </c>
      <c r="V168" s="41"/>
      <c r="W168" s="178">
        <f t="shared" si="16"/>
        <v>0</v>
      </c>
      <c r="X168" s="178">
        <v>0.22542000000000001</v>
      </c>
      <c r="Y168" s="178">
        <f t="shared" si="17"/>
        <v>36.295775880000001</v>
      </c>
      <c r="Z168" s="178">
        <v>0</v>
      </c>
      <c r="AA168" s="179">
        <f t="shared" si="18"/>
        <v>0</v>
      </c>
      <c r="AR168" s="22" t="s">
        <v>86</v>
      </c>
      <c r="AT168" s="22" t="s">
        <v>156</v>
      </c>
      <c r="AU168" s="22" t="s">
        <v>134</v>
      </c>
      <c r="AY168" s="22" t="s">
        <v>155</v>
      </c>
      <c r="BE168" s="114">
        <f t="shared" si="19"/>
        <v>0</v>
      </c>
      <c r="BF168" s="114">
        <f t="shared" si="20"/>
        <v>0</v>
      </c>
      <c r="BG168" s="114">
        <f t="shared" si="21"/>
        <v>0</v>
      </c>
      <c r="BH168" s="114">
        <f t="shared" si="22"/>
        <v>0</v>
      </c>
      <c r="BI168" s="114">
        <f t="shared" si="23"/>
        <v>0</v>
      </c>
      <c r="BJ168" s="22" t="s">
        <v>134</v>
      </c>
      <c r="BK168" s="114">
        <f t="shared" si="24"/>
        <v>0</v>
      </c>
      <c r="BL168" s="22" t="s">
        <v>86</v>
      </c>
      <c r="BM168" s="22" t="s">
        <v>595</v>
      </c>
    </row>
    <row r="169" spans="2:65" s="39" customFormat="1" ht="25.5" customHeight="1" x14ac:dyDescent="0.3">
      <c r="B169" s="142"/>
      <c r="C169" s="173" t="s">
        <v>301</v>
      </c>
      <c r="D169" s="173" t="s">
        <v>156</v>
      </c>
      <c r="E169" s="174" t="s">
        <v>596</v>
      </c>
      <c r="F169" s="220" t="s">
        <v>597</v>
      </c>
      <c r="G169" s="220"/>
      <c r="H169" s="220"/>
      <c r="I169" s="220"/>
      <c r="J169" s="175" t="s">
        <v>183</v>
      </c>
      <c r="K169" s="176">
        <v>161.01400000000001</v>
      </c>
      <c r="L169" s="221">
        <v>0</v>
      </c>
      <c r="M169" s="221"/>
      <c r="N169" s="222">
        <f t="shared" si="15"/>
        <v>0</v>
      </c>
      <c r="O169" s="222"/>
      <c r="P169" s="222"/>
      <c r="Q169" s="222"/>
      <c r="R169" s="144"/>
      <c r="T169" s="177"/>
      <c r="U169" s="50" t="s">
        <v>43</v>
      </c>
      <c r="V169" s="41"/>
      <c r="W169" s="178">
        <f t="shared" si="16"/>
        <v>0</v>
      </c>
      <c r="X169" s="178">
        <v>0.27994000000000002</v>
      </c>
      <c r="Y169" s="178">
        <f t="shared" si="17"/>
        <v>45.074259160000004</v>
      </c>
      <c r="Z169" s="178">
        <v>0</v>
      </c>
      <c r="AA169" s="179">
        <f t="shared" si="18"/>
        <v>0</v>
      </c>
      <c r="AR169" s="22" t="s">
        <v>86</v>
      </c>
      <c r="AT169" s="22" t="s">
        <v>156</v>
      </c>
      <c r="AU169" s="22" t="s">
        <v>134</v>
      </c>
      <c r="AY169" s="22" t="s">
        <v>155</v>
      </c>
      <c r="BE169" s="114">
        <f t="shared" si="19"/>
        <v>0</v>
      </c>
      <c r="BF169" s="114">
        <f t="shared" si="20"/>
        <v>0</v>
      </c>
      <c r="BG169" s="114">
        <f t="shared" si="21"/>
        <v>0</v>
      </c>
      <c r="BH169" s="114">
        <f t="shared" si="22"/>
        <v>0</v>
      </c>
      <c r="BI169" s="114">
        <f t="shared" si="23"/>
        <v>0</v>
      </c>
      <c r="BJ169" s="22" t="s">
        <v>134</v>
      </c>
      <c r="BK169" s="114">
        <f t="shared" si="24"/>
        <v>0</v>
      </c>
      <c r="BL169" s="22" t="s">
        <v>86</v>
      </c>
      <c r="BM169" s="22" t="s">
        <v>598</v>
      </c>
    </row>
    <row r="170" spans="2:65" s="39" customFormat="1" ht="76.5" customHeight="1" x14ac:dyDescent="0.3">
      <c r="B170" s="142"/>
      <c r="C170" s="173" t="s">
        <v>304</v>
      </c>
      <c r="D170" s="173" t="s">
        <v>156</v>
      </c>
      <c r="E170" s="174" t="s">
        <v>599</v>
      </c>
      <c r="F170" s="220" t="s">
        <v>600</v>
      </c>
      <c r="G170" s="220"/>
      <c r="H170" s="220"/>
      <c r="I170" s="220"/>
      <c r="J170" s="175" t="s">
        <v>183</v>
      </c>
      <c r="K170" s="176">
        <v>80.507000000000005</v>
      </c>
      <c r="L170" s="221">
        <v>0</v>
      </c>
      <c r="M170" s="221"/>
      <c r="N170" s="222">
        <f t="shared" si="15"/>
        <v>0</v>
      </c>
      <c r="O170" s="222"/>
      <c r="P170" s="222"/>
      <c r="Q170" s="222"/>
      <c r="R170" s="144"/>
      <c r="T170" s="177"/>
      <c r="U170" s="50" t="s">
        <v>43</v>
      </c>
      <c r="V170" s="41"/>
      <c r="W170" s="178">
        <f t="shared" si="16"/>
        <v>0</v>
      </c>
      <c r="X170" s="178">
        <v>0.112</v>
      </c>
      <c r="Y170" s="178">
        <f t="shared" si="17"/>
        <v>9.0167840000000012</v>
      </c>
      <c r="Z170" s="178">
        <v>0</v>
      </c>
      <c r="AA170" s="179">
        <f t="shared" si="18"/>
        <v>0</v>
      </c>
      <c r="AR170" s="22" t="s">
        <v>86</v>
      </c>
      <c r="AT170" s="22" t="s">
        <v>156</v>
      </c>
      <c r="AU170" s="22" t="s">
        <v>134</v>
      </c>
      <c r="AY170" s="22" t="s">
        <v>155</v>
      </c>
      <c r="BE170" s="114">
        <f t="shared" si="19"/>
        <v>0</v>
      </c>
      <c r="BF170" s="114">
        <f t="shared" si="20"/>
        <v>0</v>
      </c>
      <c r="BG170" s="114">
        <f t="shared" si="21"/>
        <v>0</v>
      </c>
      <c r="BH170" s="114">
        <f t="shared" si="22"/>
        <v>0</v>
      </c>
      <c r="BI170" s="114">
        <f t="shared" si="23"/>
        <v>0</v>
      </c>
      <c r="BJ170" s="22" t="s">
        <v>134</v>
      </c>
      <c r="BK170" s="114">
        <f t="shared" si="24"/>
        <v>0</v>
      </c>
      <c r="BL170" s="22" t="s">
        <v>86</v>
      </c>
      <c r="BM170" s="22" t="s">
        <v>601</v>
      </c>
    </row>
    <row r="171" spans="2:65" s="39" customFormat="1" ht="16.5" customHeight="1" x14ac:dyDescent="0.3">
      <c r="B171" s="142"/>
      <c r="C171" s="180" t="s">
        <v>307</v>
      </c>
      <c r="D171" s="180" t="s">
        <v>285</v>
      </c>
      <c r="E171" s="181" t="s">
        <v>602</v>
      </c>
      <c r="F171" s="225" t="s">
        <v>603</v>
      </c>
      <c r="G171" s="225"/>
      <c r="H171" s="225"/>
      <c r="I171" s="225"/>
      <c r="J171" s="182" t="s">
        <v>183</v>
      </c>
      <c r="K171" s="183">
        <v>82.117000000000004</v>
      </c>
      <c r="L171" s="226">
        <v>0</v>
      </c>
      <c r="M171" s="226"/>
      <c r="N171" s="227">
        <f t="shared" si="15"/>
        <v>0</v>
      </c>
      <c r="O171" s="227"/>
      <c r="P171" s="227"/>
      <c r="Q171" s="227"/>
      <c r="R171" s="144"/>
      <c r="T171" s="177"/>
      <c r="U171" s="50" t="s">
        <v>43</v>
      </c>
      <c r="V171" s="41"/>
      <c r="W171" s="178">
        <f t="shared" si="16"/>
        <v>0</v>
      </c>
      <c r="X171" s="178">
        <v>0.13800000000000001</v>
      </c>
      <c r="Y171" s="178">
        <f t="shared" si="17"/>
        <v>11.332146000000002</v>
      </c>
      <c r="Z171" s="178">
        <v>0</v>
      </c>
      <c r="AA171" s="179">
        <f t="shared" si="18"/>
        <v>0</v>
      </c>
      <c r="AR171" s="22" t="s">
        <v>177</v>
      </c>
      <c r="AT171" s="22" t="s">
        <v>285</v>
      </c>
      <c r="AU171" s="22" t="s">
        <v>134</v>
      </c>
      <c r="AY171" s="22" t="s">
        <v>155</v>
      </c>
      <c r="BE171" s="114">
        <f t="shared" si="19"/>
        <v>0</v>
      </c>
      <c r="BF171" s="114">
        <f t="shared" si="20"/>
        <v>0</v>
      </c>
      <c r="BG171" s="114">
        <f t="shared" si="21"/>
        <v>0</v>
      </c>
      <c r="BH171" s="114">
        <f t="shared" si="22"/>
        <v>0</v>
      </c>
      <c r="BI171" s="114">
        <f t="shared" si="23"/>
        <v>0</v>
      </c>
      <c r="BJ171" s="22" t="s">
        <v>134</v>
      </c>
      <c r="BK171" s="114">
        <f t="shared" si="24"/>
        <v>0</v>
      </c>
      <c r="BL171" s="22" t="s">
        <v>86</v>
      </c>
      <c r="BM171" s="22" t="s">
        <v>604</v>
      </c>
    </row>
    <row r="172" spans="2:65" s="39" customFormat="1" ht="38.25" customHeight="1" x14ac:dyDescent="0.3">
      <c r="B172" s="142"/>
      <c r="C172" s="173" t="s">
        <v>310</v>
      </c>
      <c r="D172" s="173" t="s">
        <v>156</v>
      </c>
      <c r="E172" s="174" t="s">
        <v>605</v>
      </c>
      <c r="F172" s="220" t="s">
        <v>606</v>
      </c>
      <c r="G172" s="220"/>
      <c r="H172" s="220"/>
      <c r="I172" s="220"/>
      <c r="J172" s="175" t="s">
        <v>183</v>
      </c>
      <c r="K172" s="176">
        <v>10.76</v>
      </c>
      <c r="L172" s="221">
        <v>0</v>
      </c>
      <c r="M172" s="221"/>
      <c r="N172" s="222">
        <f t="shared" si="15"/>
        <v>0</v>
      </c>
      <c r="O172" s="222"/>
      <c r="P172" s="222"/>
      <c r="Q172" s="222"/>
      <c r="R172" s="144"/>
      <c r="T172" s="177"/>
      <c r="U172" s="50" t="s">
        <v>43</v>
      </c>
      <c r="V172" s="41"/>
      <c r="W172" s="178">
        <f t="shared" si="16"/>
        <v>0</v>
      </c>
      <c r="X172" s="178">
        <v>0.37048999999999999</v>
      </c>
      <c r="Y172" s="178">
        <f t="shared" si="17"/>
        <v>3.9864723999999998</v>
      </c>
      <c r="Z172" s="178">
        <v>0</v>
      </c>
      <c r="AA172" s="179">
        <f t="shared" si="18"/>
        <v>0</v>
      </c>
      <c r="AR172" s="22" t="s">
        <v>86</v>
      </c>
      <c r="AT172" s="22" t="s">
        <v>156</v>
      </c>
      <c r="AU172" s="22" t="s">
        <v>134</v>
      </c>
      <c r="AY172" s="22" t="s">
        <v>155</v>
      </c>
      <c r="BE172" s="114">
        <f t="shared" si="19"/>
        <v>0</v>
      </c>
      <c r="BF172" s="114">
        <f t="shared" si="20"/>
        <v>0</v>
      </c>
      <c r="BG172" s="114">
        <f t="shared" si="21"/>
        <v>0</v>
      </c>
      <c r="BH172" s="114">
        <f t="shared" si="22"/>
        <v>0</v>
      </c>
      <c r="BI172" s="114">
        <f t="shared" si="23"/>
        <v>0</v>
      </c>
      <c r="BJ172" s="22" t="s">
        <v>134</v>
      </c>
      <c r="BK172" s="114">
        <f t="shared" si="24"/>
        <v>0</v>
      </c>
      <c r="BL172" s="22" t="s">
        <v>86</v>
      </c>
      <c r="BM172" s="22" t="s">
        <v>607</v>
      </c>
    </row>
    <row r="173" spans="2:65" s="39" customFormat="1" ht="38.25" customHeight="1" x14ac:dyDescent="0.3">
      <c r="B173" s="142"/>
      <c r="C173" s="173" t="s">
        <v>313</v>
      </c>
      <c r="D173" s="173" t="s">
        <v>156</v>
      </c>
      <c r="E173" s="174" t="s">
        <v>608</v>
      </c>
      <c r="F173" s="220" t="s">
        <v>609</v>
      </c>
      <c r="G173" s="220"/>
      <c r="H173" s="220"/>
      <c r="I173" s="220"/>
      <c r="J173" s="175" t="s">
        <v>240</v>
      </c>
      <c r="K173" s="176">
        <v>21.52</v>
      </c>
      <c r="L173" s="221">
        <v>0</v>
      </c>
      <c r="M173" s="221"/>
      <c r="N173" s="222">
        <f t="shared" si="15"/>
        <v>0</v>
      </c>
      <c r="O173" s="222"/>
      <c r="P173" s="222"/>
      <c r="Q173" s="222"/>
      <c r="R173" s="144"/>
      <c r="T173" s="177"/>
      <c r="U173" s="50" t="s">
        <v>43</v>
      </c>
      <c r="V173" s="41"/>
      <c r="W173" s="178">
        <f t="shared" si="16"/>
        <v>0</v>
      </c>
      <c r="X173" s="178">
        <v>0.44087999999999999</v>
      </c>
      <c r="Y173" s="178">
        <f t="shared" si="17"/>
        <v>9.4877375999999991</v>
      </c>
      <c r="Z173" s="178">
        <v>0</v>
      </c>
      <c r="AA173" s="179">
        <f t="shared" si="18"/>
        <v>0</v>
      </c>
      <c r="AR173" s="22" t="s">
        <v>86</v>
      </c>
      <c r="AT173" s="22" t="s">
        <v>156</v>
      </c>
      <c r="AU173" s="22" t="s">
        <v>134</v>
      </c>
      <c r="AY173" s="22" t="s">
        <v>155</v>
      </c>
      <c r="BE173" s="114">
        <f t="shared" si="19"/>
        <v>0</v>
      </c>
      <c r="BF173" s="114">
        <f t="shared" si="20"/>
        <v>0</v>
      </c>
      <c r="BG173" s="114">
        <f t="shared" si="21"/>
        <v>0</v>
      </c>
      <c r="BH173" s="114">
        <f t="shared" si="22"/>
        <v>0</v>
      </c>
      <c r="BI173" s="114">
        <f t="shared" si="23"/>
        <v>0</v>
      </c>
      <c r="BJ173" s="22" t="s">
        <v>134</v>
      </c>
      <c r="BK173" s="114">
        <f t="shared" si="24"/>
        <v>0</v>
      </c>
      <c r="BL173" s="22" t="s">
        <v>86</v>
      </c>
      <c r="BM173" s="22" t="s">
        <v>610</v>
      </c>
    </row>
    <row r="174" spans="2:65" s="161" customFormat="1" ht="29.85" customHeight="1" x14ac:dyDescent="0.3">
      <c r="B174" s="162"/>
      <c r="C174" s="163"/>
      <c r="D174" s="172" t="s">
        <v>115</v>
      </c>
      <c r="E174" s="172"/>
      <c r="F174" s="172"/>
      <c r="G174" s="172"/>
      <c r="H174" s="172"/>
      <c r="I174" s="172"/>
      <c r="J174" s="172"/>
      <c r="K174" s="172"/>
      <c r="L174" s="172"/>
      <c r="M174" s="172"/>
      <c r="N174" s="223">
        <f>BK174</f>
        <v>0</v>
      </c>
      <c r="O174" s="223"/>
      <c r="P174" s="223"/>
      <c r="Q174" s="223"/>
      <c r="R174" s="165"/>
      <c r="T174" s="166"/>
      <c r="U174" s="163"/>
      <c r="V174" s="163"/>
      <c r="W174" s="167">
        <f>SUM(W175:W187)</f>
        <v>0</v>
      </c>
      <c r="X174" s="163"/>
      <c r="Y174" s="167">
        <f>SUM(Y175:Y187)</f>
        <v>14.797944760000002</v>
      </c>
      <c r="Z174" s="163"/>
      <c r="AA174" s="168">
        <f>SUM(AA175:AA187)</f>
        <v>0</v>
      </c>
      <c r="AR174" s="169" t="s">
        <v>82</v>
      </c>
      <c r="AT174" s="170" t="s">
        <v>75</v>
      </c>
      <c r="AU174" s="170" t="s">
        <v>82</v>
      </c>
      <c r="AY174" s="169" t="s">
        <v>155</v>
      </c>
      <c r="BK174" s="171">
        <f>SUM(BK175:BK187)</f>
        <v>0</v>
      </c>
    </row>
    <row r="175" spans="2:65" s="39" customFormat="1" ht="16.5" customHeight="1" x14ac:dyDescent="0.3">
      <c r="B175" s="142"/>
      <c r="C175" s="173" t="s">
        <v>316</v>
      </c>
      <c r="D175" s="173" t="s">
        <v>156</v>
      </c>
      <c r="E175" s="174" t="s">
        <v>611</v>
      </c>
      <c r="F175" s="220" t="s">
        <v>612</v>
      </c>
      <c r="G175" s="220"/>
      <c r="H175" s="220"/>
      <c r="I175" s="220"/>
      <c r="J175" s="175" t="s">
        <v>240</v>
      </c>
      <c r="K175" s="176">
        <v>60</v>
      </c>
      <c r="L175" s="221">
        <v>0</v>
      </c>
      <c r="M175" s="221"/>
      <c r="N175" s="222">
        <f t="shared" ref="N175:N187" si="25">ROUND(L175*K175,2)</f>
        <v>0</v>
      </c>
      <c r="O175" s="222"/>
      <c r="P175" s="222"/>
      <c r="Q175" s="222"/>
      <c r="R175" s="144"/>
      <c r="T175" s="177"/>
      <c r="U175" s="50" t="s">
        <v>43</v>
      </c>
      <c r="V175" s="41"/>
      <c r="W175" s="178">
        <f t="shared" ref="W175:W187" si="26">V175*K175</f>
        <v>0</v>
      </c>
      <c r="X175" s="178">
        <v>0</v>
      </c>
      <c r="Y175" s="178">
        <f t="shared" ref="Y175:Y187" si="27">X175*K175</f>
        <v>0</v>
      </c>
      <c r="Z175" s="178">
        <v>0</v>
      </c>
      <c r="AA175" s="179">
        <f t="shared" ref="AA175:AA187" si="28">Z175*K175</f>
        <v>0</v>
      </c>
      <c r="AR175" s="22" t="s">
        <v>86</v>
      </c>
      <c r="AT175" s="22" t="s">
        <v>156</v>
      </c>
      <c r="AU175" s="22" t="s">
        <v>134</v>
      </c>
      <c r="AY175" s="22" t="s">
        <v>155</v>
      </c>
      <c r="BE175" s="114">
        <f t="shared" ref="BE175:BE187" si="29">IF(U175="základná",N175,0)</f>
        <v>0</v>
      </c>
      <c r="BF175" s="114">
        <f t="shared" ref="BF175:BF187" si="30">IF(U175="znížená",N175,0)</f>
        <v>0</v>
      </c>
      <c r="BG175" s="114">
        <f t="shared" ref="BG175:BG187" si="31">IF(U175="zákl. prenesená",N175,0)</f>
        <v>0</v>
      </c>
      <c r="BH175" s="114">
        <f t="shared" ref="BH175:BH187" si="32">IF(U175="zníž. prenesená",N175,0)</f>
        <v>0</v>
      </c>
      <c r="BI175" s="114">
        <f t="shared" ref="BI175:BI187" si="33">IF(U175="nulová",N175,0)</f>
        <v>0</v>
      </c>
      <c r="BJ175" s="22" t="s">
        <v>134</v>
      </c>
      <c r="BK175" s="114">
        <f t="shared" ref="BK175:BK187" si="34">ROUND(L175*K175,2)</f>
        <v>0</v>
      </c>
      <c r="BL175" s="22" t="s">
        <v>86</v>
      </c>
      <c r="BM175" s="22" t="s">
        <v>613</v>
      </c>
    </row>
    <row r="176" spans="2:65" s="39" customFormat="1" ht="16.5" customHeight="1" x14ac:dyDescent="0.3">
      <c r="B176" s="142"/>
      <c r="C176" s="180" t="s">
        <v>319</v>
      </c>
      <c r="D176" s="180" t="s">
        <v>285</v>
      </c>
      <c r="E176" s="181" t="s">
        <v>614</v>
      </c>
      <c r="F176" s="225" t="s">
        <v>615</v>
      </c>
      <c r="G176" s="225"/>
      <c r="H176" s="225"/>
      <c r="I176" s="225"/>
      <c r="J176" s="182" t="s">
        <v>328</v>
      </c>
      <c r="K176" s="183">
        <v>6</v>
      </c>
      <c r="L176" s="226">
        <v>0</v>
      </c>
      <c r="M176" s="226"/>
      <c r="N176" s="227">
        <f t="shared" si="25"/>
        <v>0</v>
      </c>
      <c r="O176" s="227"/>
      <c r="P176" s="227"/>
      <c r="Q176" s="227"/>
      <c r="R176" s="144"/>
      <c r="T176" s="177"/>
      <c r="U176" s="50" t="s">
        <v>43</v>
      </c>
      <c r="V176" s="41"/>
      <c r="W176" s="178">
        <f t="shared" si="26"/>
        <v>0</v>
      </c>
      <c r="X176" s="178">
        <v>0</v>
      </c>
      <c r="Y176" s="178">
        <f t="shared" si="27"/>
        <v>0</v>
      </c>
      <c r="Z176" s="178">
        <v>0</v>
      </c>
      <c r="AA176" s="179">
        <f t="shared" si="28"/>
        <v>0</v>
      </c>
      <c r="AR176" s="22" t="s">
        <v>177</v>
      </c>
      <c r="AT176" s="22" t="s">
        <v>285</v>
      </c>
      <c r="AU176" s="22" t="s">
        <v>134</v>
      </c>
      <c r="AY176" s="22" t="s">
        <v>155</v>
      </c>
      <c r="BE176" s="114">
        <f t="shared" si="29"/>
        <v>0</v>
      </c>
      <c r="BF176" s="114">
        <f t="shared" si="30"/>
        <v>0</v>
      </c>
      <c r="BG176" s="114">
        <f t="shared" si="31"/>
        <v>0</v>
      </c>
      <c r="BH176" s="114">
        <f t="shared" si="32"/>
        <v>0</v>
      </c>
      <c r="BI176" s="114">
        <f t="shared" si="33"/>
        <v>0</v>
      </c>
      <c r="BJ176" s="22" t="s">
        <v>134</v>
      </c>
      <c r="BK176" s="114">
        <f t="shared" si="34"/>
        <v>0</v>
      </c>
      <c r="BL176" s="22" t="s">
        <v>86</v>
      </c>
      <c r="BM176" s="22" t="s">
        <v>616</v>
      </c>
    </row>
    <row r="177" spans="2:65" s="39" customFormat="1" ht="38.25" customHeight="1" x14ac:dyDescent="0.3">
      <c r="B177" s="142"/>
      <c r="C177" s="173" t="s">
        <v>322</v>
      </c>
      <c r="D177" s="173" t="s">
        <v>156</v>
      </c>
      <c r="E177" s="174" t="s">
        <v>617</v>
      </c>
      <c r="F177" s="220" t="s">
        <v>618</v>
      </c>
      <c r="G177" s="220"/>
      <c r="H177" s="220"/>
      <c r="I177" s="220"/>
      <c r="J177" s="175" t="s">
        <v>240</v>
      </c>
      <c r="K177" s="176">
        <v>83.97</v>
      </c>
      <c r="L177" s="221">
        <v>0</v>
      </c>
      <c r="M177" s="221"/>
      <c r="N177" s="222">
        <f t="shared" si="25"/>
        <v>0</v>
      </c>
      <c r="O177" s="222"/>
      <c r="P177" s="222"/>
      <c r="Q177" s="222"/>
      <c r="R177" s="144"/>
      <c r="T177" s="177"/>
      <c r="U177" s="50" t="s">
        <v>43</v>
      </c>
      <c r="V177" s="41"/>
      <c r="W177" s="178">
        <f t="shared" si="26"/>
        <v>0</v>
      </c>
      <c r="X177" s="178">
        <v>9.7930000000000003E-2</v>
      </c>
      <c r="Y177" s="178">
        <f t="shared" si="27"/>
        <v>8.2231821000000007</v>
      </c>
      <c r="Z177" s="178">
        <v>0</v>
      </c>
      <c r="AA177" s="179">
        <f t="shared" si="28"/>
        <v>0</v>
      </c>
      <c r="AR177" s="22" t="s">
        <v>86</v>
      </c>
      <c r="AT177" s="22" t="s">
        <v>156</v>
      </c>
      <c r="AU177" s="22" t="s">
        <v>134</v>
      </c>
      <c r="AY177" s="22" t="s">
        <v>155</v>
      </c>
      <c r="BE177" s="114">
        <f t="shared" si="29"/>
        <v>0</v>
      </c>
      <c r="BF177" s="114">
        <f t="shared" si="30"/>
        <v>0</v>
      </c>
      <c r="BG177" s="114">
        <f t="shared" si="31"/>
        <v>0</v>
      </c>
      <c r="BH177" s="114">
        <f t="shared" si="32"/>
        <v>0</v>
      </c>
      <c r="BI177" s="114">
        <f t="shared" si="33"/>
        <v>0</v>
      </c>
      <c r="BJ177" s="22" t="s">
        <v>134</v>
      </c>
      <c r="BK177" s="114">
        <f t="shared" si="34"/>
        <v>0</v>
      </c>
      <c r="BL177" s="22" t="s">
        <v>86</v>
      </c>
      <c r="BM177" s="22" t="s">
        <v>619</v>
      </c>
    </row>
    <row r="178" spans="2:65" s="39" customFormat="1" ht="16.5" customHeight="1" x14ac:dyDescent="0.3">
      <c r="B178" s="142"/>
      <c r="C178" s="180" t="s">
        <v>325</v>
      </c>
      <c r="D178" s="180" t="s">
        <v>285</v>
      </c>
      <c r="E178" s="181" t="s">
        <v>620</v>
      </c>
      <c r="F178" s="225" t="s">
        <v>621</v>
      </c>
      <c r="G178" s="225"/>
      <c r="H178" s="225"/>
      <c r="I178" s="225"/>
      <c r="J178" s="182" t="s">
        <v>328</v>
      </c>
      <c r="K178" s="183">
        <v>84.81</v>
      </c>
      <c r="L178" s="226">
        <v>0</v>
      </c>
      <c r="M178" s="226"/>
      <c r="N178" s="227">
        <f t="shared" si="25"/>
        <v>0</v>
      </c>
      <c r="O178" s="227"/>
      <c r="P178" s="227"/>
      <c r="Q178" s="227"/>
      <c r="R178" s="144"/>
      <c r="T178" s="177"/>
      <c r="U178" s="50" t="s">
        <v>43</v>
      </c>
      <c r="V178" s="41"/>
      <c r="W178" s="178">
        <f t="shared" si="26"/>
        <v>0</v>
      </c>
      <c r="X178" s="178">
        <v>2.3E-2</v>
      </c>
      <c r="Y178" s="178">
        <f t="shared" si="27"/>
        <v>1.9506300000000001</v>
      </c>
      <c r="Z178" s="178">
        <v>0</v>
      </c>
      <c r="AA178" s="179">
        <f t="shared" si="28"/>
        <v>0</v>
      </c>
      <c r="AR178" s="22" t="s">
        <v>177</v>
      </c>
      <c r="AT178" s="22" t="s">
        <v>285</v>
      </c>
      <c r="AU178" s="22" t="s">
        <v>134</v>
      </c>
      <c r="AY178" s="22" t="s">
        <v>155</v>
      </c>
      <c r="BE178" s="114">
        <f t="shared" si="29"/>
        <v>0</v>
      </c>
      <c r="BF178" s="114">
        <f t="shared" si="30"/>
        <v>0</v>
      </c>
      <c r="BG178" s="114">
        <f t="shared" si="31"/>
        <v>0</v>
      </c>
      <c r="BH178" s="114">
        <f t="shared" si="32"/>
        <v>0</v>
      </c>
      <c r="BI178" s="114">
        <f t="shared" si="33"/>
        <v>0</v>
      </c>
      <c r="BJ178" s="22" t="s">
        <v>134</v>
      </c>
      <c r="BK178" s="114">
        <f t="shared" si="34"/>
        <v>0</v>
      </c>
      <c r="BL178" s="22" t="s">
        <v>86</v>
      </c>
      <c r="BM178" s="22" t="s">
        <v>622</v>
      </c>
    </row>
    <row r="179" spans="2:65" s="39" customFormat="1" ht="38.25" customHeight="1" x14ac:dyDescent="0.3">
      <c r="B179" s="142"/>
      <c r="C179" s="173" t="s">
        <v>329</v>
      </c>
      <c r="D179" s="173" t="s">
        <v>156</v>
      </c>
      <c r="E179" s="174" t="s">
        <v>623</v>
      </c>
      <c r="F179" s="220" t="s">
        <v>624</v>
      </c>
      <c r="G179" s="220"/>
      <c r="H179" s="220"/>
      <c r="I179" s="220"/>
      <c r="J179" s="175" t="s">
        <v>159</v>
      </c>
      <c r="K179" s="176">
        <v>2.0990000000000002</v>
      </c>
      <c r="L179" s="221">
        <v>0</v>
      </c>
      <c r="M179" s="221"/>
      <c r="N179" s="222">
        <f t="shared" si="25"/>
        <v>0</v>
      </c>
      <c r="O179" s="222"/>
      <c r="P179" s="222"/>
      <c r="Q179" s="222"/>
      <c r="R179" s="144"/>
      <c r="T179" s="177"/>
      <c r="U179" s="50" t="s">
        <v>43</v>
      </c>
      <c r="V179" s="41"/>
      <c r="W179" s="178">
        <f t="shared" si="26"/>
        <v>0</v>
      </c>
      <c r="X179" s="178">
        <v>2.2010900000000002</v>
      </c>
      <c r="Y179" s="178">
        <f t="shared" si="27"/>
        <v>4.6200879100000005</v>
      </c>
      <c r="Z179" s="178">
        <v>0</v>
      </c>
      <c r="AA179" s="179">
        <f t="shared" si="28"/>
        <v>0</v>
      </c>
      <c r="AR179" s="22" t="s">
        <v>86</v>
      </c>
      <c r="AT179" s="22" t="s">
        <v>156</v>
      </c>
      <c r="AU179" s="22" t="s">
        <v>134</v>
      </c>
      <c r="AY179" s="22" t="s">
        <v>155</v>
      </c>
      <c r="BE179" s="114">
        <f t="shared" si="29"/>
        <v>0</v>
      </c>
      <c r="BF179" s="114">
        <f t="shared" si="30"/>
        <v>0</v>
      </c>
      <c r="BG179" s="114">
        <f t="shared" si="31"/>
        <v>0</v>
      </c>
      <c r="BH179" s="114">
        <f t="shared" si="32"/>
        <v>0</v>
      </c>
      <c r="BI179" s="114">
        <f t="shared" si="33"/>
        <v>0</v>
      </c>
      <c r="BJ179" s="22" t="s">
        <v>134</v>
      </c>
      <c r="BK179" s="114">
        <f t="shared" si="34"/>
        <v>0</v>
      </c>
      <c r="BL179" s="22" t="s">
        <v>86</v>
      </c>
      <c r="BM179" s="22" t="s">
        <v>625</v>
      </c>
    </row>
    <row r="180" spans="2:65" s="39" customFormat="1" ht="38.25" customHeight="1" x14ac:dyDescent="0.3">
      <c r="B180" s="142"/>
      <c r="C180" s="173" t="s">
        <v>332</v>
      </c>
      <c r="D180" s="173" t="s">
        <v>156</v>
      </c>
      <c r="E180" s="174" t="s">
        <v>626</v>
      </c>
      <c r="F180" s="220" t="s">
        <v>627</v>
      </c>
      <c r="G180" s="220"/>
      <c r="H180" s="220"/>
      <c r="I180" s="220"/>
      <c r="J180" s="175" t="s">
        <v>240</v>
      </c>
      <c r="K180" s="176">
        <v>6.8250000000000002</v>
      </c>
      <c r="L180" s="221">
        <v>0</v>
      </c>
      <c r="M180" s="221"/>
      <c r="N180" s="222">
        <f t="shared" si="25"/>
        <v>0</v>
      </c>
      <c r="O180" s="222"/>
      <c r="P180" s="222"/>
      <c r="Q180" s="222"/>
      <c r="R180" s="144"/>
      <c r="T180" s="177"/>
      <c r="U180" s="50" t="s">
        <v>43</v>
      </c>
      <c r="V180" s="41"/>
      <c r="W180" s="178">
        <f t="shared" si="26"/>
        <v>0</v>
      </c>
      <c r="X180" s="178">
        <v>0</v>
      </c>
      <c r="Y180" s="178">
        <f t="shared" si="27"/>
        <v>0</v>
      </c>
      <c r="Z180" s="178">
        <v>0</v>
      </c>
      <c r="AA180" s="179">
        <f t="shared" si="28"/>
        <v>0</v>
      </c>
      <c r="AR180" s="22" t="s">
        <v>86</v>
      </c>
      <c r="AT180" s="22" t="s">
        <v>156</v>
      </c>
      <c r="AU180" s="22" t="s">
        <v>134</v>
      </c>
      <c r="AY180" s="22" t="s">
        <v>155</v>
      </c>
      <c r="BE180" s="114">
        <f t="shared" si="29"/>
        <v>0</v>
      </c>
      <c r="BF180" s="114">
        <f t="shared" si="30"/>
        <v>0</v>
      </c>
      <c r="BG180" s="114">
        <f t="shared" si="31"/>
        <v>0</v>
      </c>
      <c r="BH180" s="114">
        <f t="shared" si="32"/>
        <v>0</v>
      </c>
      <c r="BI180" s="114">
        <f t="shared" si="33"/>
        <v>0</v>
      </c>
      <c r="BJ180" s="22" t="s">
        <v>134</v>
      </c>
      <c r="BK180" s="114">
        <f t="shared" si="34"/>
        <v>0</v>
      </c>
      <c r="BL180" s="22" t="s">
        <v>86</v>
      </c>
      <c r="BM180" s="22" t="s">
        <v>628</v>
      </c>
    </row>
    <row r="181" spans="2:65" s="39" customFormat="1" ht="25.5" customHeight="1" x14ac:dyDescent="0.3">
      <c r="B181" s="142"/>
      <c r="C181" s="173" t="s">
        <v>335</v>
      </c>
      <c r="D181" s="173" t="s">
        <v>156</v>
      </c>
      <c r="E181" s="174" t="s">
        <v>629</v>
      </c>
      <c r="F181" s="220" t="s">
        <v>630</v>
      </c>
      <c r="G181" s="220"/>
      <c r="H181" s="220"/>
      <c r="I181" s="220"/>
      <c r="J181" s="175" t="s">
        <v>240</v>
      </c>
      <c r="K181" s="176">
        <v>6.8250000000000002</v>
      </c>
      <c r="L181" s="221">
        <v>0</v>
      </c>
      <c r="M181" s="221"/>
      <c r="N181" s="222">
        <f t="shared" si="25"/>
        <v>0</v>
      </c>
      <c r="O181" s="222"/>
      <c r="P181" s="222"/>
      <c r="Q181" s="222"/>
      <c r="R181" s="144"/>
      <c r="T181" s="177"/>
      <c r="U181" s="50" t="s">
        <v>43</v>
      </c>
      <c r="V181" s="41"/>
      <c r="W181" s="178">
        <f t="shared" si="26"/>
        <v>0</v>
      </c>
      <c r="X181" s="178">
        <v>3.0000000000000001E-5</v>
      </c>
      <c r="Y181" s="178">
        <f t="shared" si="27"/>
        <v>2.0475000000000002E-4</v>
      </c>
      <c r="Z181" s="178">
        <v>0</v>
      </c>
      <c r="AA181" s="179">
        <f t="shared" si="28"/>
        <v>0</v>
      </c>
      <c r="AR181" s="22" t="s">
        <v>86</v>
      </c>
      <c r="AT181" s="22" t="s">
        <v>156</v>
      </c>
      <c r="AU181" s="22" t="s">
        <v>134</v>
      </c>
      <c r="AY181" s="22" t="s">
        <v>155</v>
      </c>
      <c r="BE181" s="114">
        <f t="shared" si="29"/>
        <v>0</v>
      </c>
      <c r="BF181" s="114">
        <f t="shared" si="30"/>
        <v>0</v>
      </c>
      <c r="BG181" s="114">
        <f t="shared" si="31"/>
        <v>0</v>
      </c>
      <c r="BH181" s="114">
        <f t="shared" si="32"/>
        <v>0</v>
      </c>
      <c r="BI181" s="114">
        <f t="shared" si="33"/>
        <v>0</v>
      </c>
      <c r="BJ181" s="22" t="s">
        <v>134</v>
      </c>
      <c r="BK181" s="114">
        <f t="shared" si="34"/>
        <v>0</v>
      </c>
      <c r="BL181" s="22" t="s">
        <v>86</v>
      </c>
      <c r="BM181" s="22" t="s">
        <v>631</v>
      </c>
    </row>
    <row r="182" spans="2:65" s="39" customFormat="1" ht="38.25" customHeight="1" x14ac:dyDescent="0.3">
      <c r="B182" s="142"/>
      <c r="C182" s="173" t="s">
        <v>338</v>
      </c>
      <c r="D182" s="173" t="s">
        <v>156</v>
      </c>
      <c r="E182" s="174" t="s">
        <v>632</v>
      </c>
      <c r="F182" s="220" t="s">
        <v>633</v>
      </c>
      <c r="G182" s="220"/>
      <c r="H182" s="220"/>
      <c r="I182" s="220"/>
      <c r="J182" s="175" t="s">
        <v>328</v>
      </c>
      <c r="K182" s="176">
        <v>24</v>
      </c>
      <c r="L182" s="221">
        <v>0</v>
      </c>
      <c r="M182" s="221"/>
      <c r="N182" s="222">
        <f t="shared" si="25"/>
        <v>0</v>
      </c>
      <c r="O182" s="222"/>
      <c r="P182" s="222"/>
      <c r="Q182" s="222"/>
      <c r="R182" s="144"/>
      <c r="T182" s="177"/>
      <c r="U182" s="50" t="s">
        <v>43</v>
      </c>
      <c r="V182" s="41"/>
      <c r="W182" s="178">
        <f t="shared" si="26"/>
        <v>0</v>
      </c>
      <c r="X182" s="178">
        <v>1.6000000000000001E-4</v>
      </c>
      <c r="Y182" s="178">
        <f t="shared" si="27"/>
        <v>3.8400000000000005E-3</v>
      </c>
      <c r="Z182" s="178">
        <v>0</v>
      </c>
      <c r="AA182" s="179">
        <f t="shared" si="28"/>
        <v>0</v>
      </c>
      <c r="AR182" s="22" t="s">
        <v>202</v>
      </c>
      <c r="AT182" s="22" t="s">
        <v>156</v>
      </c>
      <c r="AU182" s="22" t="s">
        <v>134</v>
      </c>
      <c r="AY182" s="22" t="s">
        <v>155</v>
      </c>
      <c r="BE182" s="114">
        <f t="shared" si="29"/>
        <v>0</v>
      </c>
      <c r="BF182" s="114">
        <f t="shared" si="30"/>
        <v>0</v>
      </c>
      <c r="BG182" s="114">
        <f t="shared" si="31"/>
        <v>0</v>
      </c>
      <c r="BH182" s="114">
        <f t="shared" si="32"/>
        <v>0</v>
      </c>
      <c r="BI182" s="114">
        <f t="shared" si="33"/>
        <v>0</v>
      </c>
      <c r="BJ182" s="22" t="s">
        <v>134</v>
      </c>
      <c r="BK182" s="114">
        <f t="shared" si="34"/>
        <v>0</v>
      </c>
      <c r="BL182" s="22" t="s">
        <v>202</v>
      </c>
      <c r="BM182" s="22" t="s">
        <v>634</v>
      </c>
    </row>
    <row r="183" spans="2:65" s="39" customFormat="1" ht="25.5" customHeight="1" x14ac:dyDescent="0.3">
      <c r="B183" s="142"/>
      <c r="C183" s="173" t="s">
        <v>341</v>
      </c>
      <c r="D183" s="173" t="s">
        <v>156</v>
      </c>
      <c r="E183" s="174" t="s">
        <v>635</v>
      </c>
      <c r="F183" s="220" t="s">
        <v>636</v>
      </c>
      <c r="G183" s="220"/>
      <c r="H183" s="220"/>
      <c r="I183" s="220"/>
      <c r="J183" s="175" t="s">
        <v>176</v>
      </c>
      <c r="K183" s="176">
        <v>98.436999999999998</v>
      </c>
      <c r="L183" s="221">
        <v>0</v>
      </c>
      <c r="M183" s="221"/>
      <c r="N183" s="222">
        <f t="shared" si="25"/>
        <v>0</v>
      </c>
      <c r="O183" s="222"/>
      <c r="P183" s="222"/>
      <c r="Q183" s="222"/>
      <c r="R183" s="144"/>
      <c r="T183" s="177"/>
      <c r="U183" s="50" t="s">
        <v>43</v>
      </c>
      <c r="V183" s="41"/>
      <c r="W183" s="178">
        <f t="shared" si="26"/>
        <v>0</v>
      </c>
      <c r="X183" s="178">
        <v>0</v>
      </c>
      <c r="Y183" s="178">
        <f t="shared" si="27"/>
        <v>0</v>
      </c>
      <c r="Z183" s="178">
        <v>0</v>
      </c>
      <c r="AA183" s="179">
        <f t="shared" si="28"/>
        <v>0</v>
      </c>
      <c r="AR183" s="22" t="s">
        <v>86</v>
      </c>
      <c r="AT183" s="22" t="s">
        <v>156</v>
      </c>
      <c r="AU183" s="22" t="s">
        <v>134</v>
      </c>
      <c r="AY183" s="22" t="s">
        <v>155</v>
      </c>
      <c r="BE183" s="114">
        <f t="shared" si="29"/>
        <v>0</v>
      </c>
      <c r="BF183" s="114">
        <f t="shared" si="30"/>
        <v>0</v>
      </c>
      <c r="BG183" s="114">
        <f t="shared" si="31"/>
        <v>0</v>
      </c>
      <c r="BH183" s="114">
        <f t="shared" si="32"/>
        <v>0</v>
      </c>
      <c r="BI183" s="114">
        <f t="shared" si="33"/>
        <v>0</v>
      </c>
      <c r="BJ183" s="22" t="s">
        <v>134</v>
      </c>
      <c r="BK183" s="114">
        <f t="shared" si="34"/>
        <v>0</v>
      </c>
      <c r="BL183" s="22" t="s">
        <v>86</v>
      </c>
      <c r="BM183" s="22" t="s">
        <v>637</v>
      </c>
    </row>
    <row r="184" spans="2:65" s="39" customFormat="1" ht="25.5" customHeight="1" x14ac:dyDescent="0.3">
      <c r="B184" s="142"/>
      <c r="C184" s="173" t="s">
        <v>344</v>
      </c>
      <c r="D184" s="173" t="s">
        <v>156</v>
      </c>
      <c r="E184" s="174" t="s">
        <v>638</v>
      </c>
      <c r="F184" s="220" t="s">
        <v>639</v>
      </c>
      <c r="G184" s="220"/>
      <c r="H184" s="220"/>
      <c r="I184" s="220"/>
      <c r="J184" s="175" t="s">
        <v>176</v>
      </c>
      <c r="K184" s="176">
        <v>885.93299999999999</v>
      </c>
      <c r="L184" s="221">
        <v>0</v>
      </c>
      <c r="M184" s="221"/>
      <c r="N184" s="222">
        <f t="shared" si="25"/>
        <v>0</v>
      </c>
      <c r="O184" s="222"/>
      <c r="P184" s="222"/>
      <c r="Q184" s="222"/>
      <c r="R184" s="144"/>
      <c r="T184" s="177"/>
      <c r="U184" s="50" t="s">
        <v>43</v>
      </c>
      <c r="V184" s="41"/>
      <c r="W184" s="178">
        <f t="shared" si="26"/>
        <v>0</v>
      </c>
      <c r="X184" s="178">
        <v>0</v>
      </c>
      <c r="Y184" s="178">
        <f t="shared" si="27"/>
        <v>0</v>
      </c>
      <c r="Z184" s="178">
        <v>0</v>
      </c>
      <c r="AA184" s="179">
        <f t="shared" si="28"/>
        <v>0</v>
      </c>
      <c r="AR184" s="22" t="s">
        <v>86</v>
      </c>
      <c r="AT184" s="22" t="s">
        <v>156</v>
      </c>
      <c r="AU184" s="22" t="s">
        <v>134</v>
      </c>
      <c r="AY184" s="22" t="s">
        <v>155</v>
      </c>
      <c r="BE184" s="114">
        <f t="shared" si="29"/>
        <v>0</v>
      </c>
      <c r="BF184" s="114">
        <f t="shared" si="30"/>
        <v>0</v>
      </c>
      <c r="BG184" s="114">
        <f t="shared" si="31"/>
        <v>0</v>
      </c>
      <c r="BH184" s="114">
        <f t="shared" si="32"/>
        <v>0</v>
      </c>
      <c r="BI184" s="114">
        <f t="shared" si="33"/>
        <v>0</v>
      </c>
      <c r="BJ184" s="22" t="s">
        <v>134</v>
      </c>
      <c r="BK184" s="114">
        <f t="shared" si="34"/>
        <v>0</v>
      </c>
      <c r="BL184" s="22" t="s">
        <v>86</v>
      </c>
      <c r="BM184" s="22" t="s">
        <v>640</v>
      </c>
    </row>
    <row r="185" spans="2:65" s="39" customFormat="1" ht="25.5" customHeight="1" x14ac:dyDescent="0.3">
      <c r="B185" s="142"/>
      <c r="C185" s="173" t="s">
        <v>347</v>
      </c>
      <c r="D185" s="173" t="s">
        <v>156</v>
      </c>
      <c r="E185" s="174" t="s">
        <v>641</v>
      </c>
      <c r="F185" s="220" t="s">
        <v>642</v>
      </c>
      <c r="G185" s="220"/>
      <c r="H185" s="220"/>
      <c r="I185" s="220"/>
      <c r="J185" s="175" t="s">
        <v>176</v>
      </c>
      <c r="K185" s="176">
        <v>98.436999999999998</v>
      </c>
      <c r="L185" s="221">
        <v>0</v>
      </c>
      <c r="M185" s="221"/>
      <c r="N185" s="222">
        <f t="shared" si="25"/>
        <v>0</v>
      </c>
      <c r="O185" s="222"/>
      <c r="P185" s="222"/>
      <c r="Q185" s="222"/>
      <c r="R185" s="144"/>
      <c r="T185" s="177"/>
      <c r="U185" s="50" t="s">
        <v>43</v>
      </c>
      <c r="V185" s="41"/>
      <c r="W185" s="178">
        <f t="shared" si="26"/>
        <v>0</v>
      </c>
      <c r="X185" s="178">
        <v>0</v>
      </c>
      <c r="Y185" s="178">
        <f t="shared" si="27"/>
        <v>0</v>
      </c>
      <c r="Z185" s="178">
        <v>0</v>
      </c>
      <c r="AA185" s="179">
        <f t="shared" si="28"/>
        <v>0</v>
      </c>
      <c r="AR185" s="22" t="s">
        <v>86</v>
      </c>
      <c r="AT185" s="22" t="s">
        <v>156</v>
      </c>
      <c r="AU185" s="22" t="s">
        <v>134</v>
      </c>
      <c r="AY185" s="22" t="s">
        <v>155</v>
      </c>
      <c r="BE185" s="114">
        <f t="shared" si="29"/>
        <v>0</v>
      </c>
      <c r="BF185" s="114">
        <f t="shared" si="30"/>
        <v>0</v>
      </c>
      <c r="BG185" s="114">
        <f t="shared" si="31"/>
        <v>0</v>
      </c>
      <c r="BH185" s="114">
        <f t="shared" si="32"/>
        <v>0</v>
      </c>
      <c r="BI185" s="114">
        <f t="shared" si="33"/>
        <v>0</v>
      </c>
      <c r="BJ185" s="22" t="s">
        <v>134</v>
      </c>
      <c r="BK185" s="114">
        <f t="shared" si="34"/>
        <v>0</v>
      </c>
      <c r="BL185" s="22" t="s">
        <v>86</v>
      </c>
      <c r="BM185" s="22" t="s">
        <v>643</v>
      </c>
    </row>
    <row r="186" spans="2:65" s="39" customFormat="1" ht="25.5" customHeight="1" x14ac:dyDescent="0.3">
      <c r="B186" s="142"/>
      <c r="C186" s="173" t="s">
        <v>350</v>
      </c>
      <c r="D186" s="173" t="s">
        <v>156</v>
      </c>
      <c r="E186" s="174" t="s">
        <v>272</v>
      </c>
      <c r="F186" s="220" t="s">
        <v>273</v>
      </c>
      <c r="G186" s="220"/>
      <c r="H186" s="220"/>
      <c r="I186" s="220"/>
      <c r="J186" s="175" t="s">
        <v>176</v>
      </c>
      <c r="K186" s="176">
        <v>98.436999999999998</v>
      </c>
      <c r="L186" s="221">
        <v>0</v>
      </c>
      <c r="M186" s="221"/>
      <c r="N186" s="222">
        <f t="shared" si="25"/>
        <v>0</v>
      </c>
      <c r="O186" s="222"/>
      <c r="P186" s="222"/>
      <c r="Q186" s="222"/>
      <c r="R186" s="144"/>
      <c r="T186" s="177"/>
      <c r="U186" s="50" t="s">
        <v>43</v>
      </c>
      <c r="V186" s="41"/>
      <c r="W186" s="178">
        <f t="shared" si="26"/>
        <v>0</v>
      </c>
      <c r="X186" s="178">
        <v>0</v>
      </c>
      <c r="Y186" s="178">
        <f t="shared" si="27"/>
        <v>0</v>
      </c>
      <c r="Z186" s="178">
        <v>0</v>
      </c>
      <c r="AA186" s="179">
        <f t="shared" si="28"/>
        <v>0</v>
      </c>
      <c r="AR186" s="22" t="s">
        <v>86</v>
      </c>
      <c r="AT186" s="22" t="s">
        <v>156</v>
      </c>
      <c r="AU186" s="22" t="s">
        <v>134</v>
      </c>
      <c r="AY186" s="22" t="s">
        <v>155</v>
      </c>
      <c r="BE186" s="114">
        <f t="shared" si="29"/>
        <v>0</v>
      </c>
      <c r="BF186" s="114">
        <f t="shared" si="30"/>
        <v>0</v>
      </c>
      <c r="BG186" s="114">
        <f t="shared" si="31"/>
        <v>0</v>
      </c>
      <c r="BH186" s="114">
        <f t="shared" si="32"/>
        <v>0</v>
      </c>
      <c r="BI186" s="114">
        <f t="shared" si="33"/>
        <v>0</v>
      </c>
      <c r="BJ186" s="22" t="s">
        <v>134</v>
      </c>
      <c r="BK186" s="114">
        <f t="shared" si="34"/>
        <v>0</v>
      </c>
      <c r="BL186" s="22" t="s">
        <v>86</v>
      </c>
      <c r="BM186" s="22" t="s">
        <v>644</v>
      </c>
    </row>
    <row r="187" spans="2:65" s="39" customFormat="1" ht="38.25" customHeight="1" x14ac:dyDescent="0.3">
      <c r="B187" s="142"/>
      <c r="C187" s="173" t="s">
        <v>353</v>
      </c>
      <c r="D187" s="173" t="s">
        <v>156</v>
      </c>
      <c r="E187" s="174" t="s">
        <v>645</v>
      </c>
      <c r="F187" s="220" t="s">
        <v>646</v>
      </c>
      <c r="G187" s="220"/>
      <c r="H187" s="220"/>
      <c r="I187" s="220"/>
      <c r="J187" s="175" t="s">
        <v>277</v>
      </c>
      <c r="K187" s="176">
        <v>16</v>
      </c>
      <c r="L187" s="221">
        <v>0</v>
      </c>
      <c r="M187" s="221"/>
      <c r="N187" s="222">
        <f t="shared" si="25"/>
        <v>0</v>
      </c>
      <c r="O187" s="222"/>
      <c r="P187" s="222"/>
      <c r="Q187" s="222"/>
      <c r="R187" s="144"/>
      <c r="T187" s="177"/>
      <c r="U187" s="50" t="s">
        <v>43</v>
      </c>
      <c r="V187" s="41"/>
      <c r="W187" s="178">
        <f t="shared" si="26"/>
        <v>0</v>
      </c>
      <c r="X187" s="178">
        <v>0</v>
      </c>
      <c r="Y187" s="178">
        <f t="shared" si="27"/>
        <v>0</v>
      </c>
      <c r="Z187" s="178">
        <v>0</v>
      </c>
      <c r="AA187" s="179">
        <f t="shared" si="28"/>
        <v>0</v>
      </c>
      <c r="AR187" s="22" t="s">
        <v>86</v>
      </c>
      <c r="AT187" s="22" t="s">
        <v>156</v>
      </c>
      <c r="AU187" s="22" t="s">
        <v>134</v>
      </c>
      <c r="AY187" s="22" t="s">
        <v>155</v>
      </c>
      <c r="BE187" s="114">
        <f t="shared" si="29"/>
        <v>0</v>
      </c>
      <c r="BF187" s="114">
        <f t="shared" si="30"/>
        <v>0</v>
      </c>
      <c r="BG187" s="114">
        <f t="shared" si="31"/>
        <v>0</v>
      </c>
      <c r="BH187" s="114">
        <f t="shared" si="32"/>
        <v>0</v>
      </c>
      <c r="BI187" s="114">
        <f t="shared" si="33"/>
        <v>0</v>
      </c>
      <c r="BJ187" s="22" t="s">
        <v>134</v>
      </c>
      <c r="BK187" s="114">
        <f t="shared" si="34"/>
        <v>0</v>
      </c>
      <c r="BL187" s="22" t="s">
        <v>86</v>
      </c>
      <c r="BM187" s="22" t="s">
        <v>647</v>
      </c>
    </row>
    <row r="188" spans="2:65" s="161" customFormat="1" ht="29.85" customHeight="1" x14ac:dyDescent="0.3">
      <c r="B188" s="162"/>
      <c r="C188" s="163"/>
      <c r="D188" s="172" t="s">
        <v>116</v>
      </c>
      <c r="E188" s="172"/>
      <c r="F188" s="172"/>
      <c r="G188" s="172"/>
      <c r="H188" s="172"/>
      <c r="I188" s="172"/>
      <c r="J188" s="172"/>
      <c r="K188" s="172"/>
      <c r="L188" s="172"/>
      <c r="M188" s="172"/>
      <c r="N188" s="223">
        <f>BK188</f>
        <v>0</v>
      </c>
      <c r="O188" s="223"/>
      <c r="P188" s="223"/>
      <c r="Q188" s="223"/>
      <c r="R188" s="165"/>
      <c r="T188" s="166"/>
      <c r="U188" s="163"/>
      <c r="V188" s="163"/>
      <c r="W188" s="167">
        <f>W189</f>
        <v>0</v>
      </c>
      <c r="X188" s="163"/>
      <c r="Y188" s="167">
        <f>Y189</f>
        <v>0</v>
      </c>
      <c r="Z188" s="163"/>
      <c r="AA188" s="168">
        <f>AA189</f>
        <v>0</v>
      </c>
      <c r="AR188" s="169" t="s">
        <v>82</v>
      </c>
      <c r="AT188" s="170" t="s">
        <v>75</v>
      </c>
      <c r="AU188" s="170" t="s">
        <v>82</v>
      </c>
      <c r="AY188" s="169" t="s">
        <v>155</v>
      </c>
      <c r="BK188" s="171">
        <f>BK189</f>
        <v>0</v>
      </c>
    </row>
    <row r="189" spans="2:65" s="39" customFormat="1" ht="38.25" customHeight="1" x14ac:dyDescent="0.3">
      <c r="B189" s="142"/>
      <c r="C189" s="173" t="s">
        <v>356</v>
      </c>
      <c r="D189" s="173" t="s">
        <v>156</v>
      </c>
      <c r="E189" s="174" t="s">
        <v>648</v>
      </c>
      <c r="F189" s="220" t="s">
        <v>649</v>
      </c>
      <c r="G189" s="220"/>
      <c r="H189" s="220"/>
      <c r="I189" s="220"/>
      <c r="J189" s="175" t="s">
        <v>176</v>
      </c>
      <c r="K189" s="176">
        <v>179.91300000000001</v>
      </c>
      <c r="L189" s="221">
        <v>0</v>
      </c>
      <c r="M189" s="221"/>
      <c r="N189" s="222">
        <f>ROUND(L189*K189,2)</f>
        <v>0</v>
      </c>
      <c r="O189" s="222"/>
      <c r="P189" s="222"/>
      <c r="Q189" s="222"/>
      <c r="R189" s="144"/>
      <c r="T189" s="177"/>
      <c r="U189" s="50" t="s">
        <v>43</v>
      </c>
      <c r="V189" s="41"/>
      <c r="W189" s="178">
        <f>V189*K189</f>
        <v>0</v>
      </c>
      <c r="X189" s="178">
        <v>0</v>
      </c>
      <c r="Y189" s="178">
        <f>X189*K189</f>
        <v>0</v>
      </c>
      <c r="Z189" s="178">
        <v>0</v>
      </c>
      <c r="AA189" s="179">
        <f>Z189*K189</f>
        <v>0</v>
      </c>
      <c r="AR189" s="22" t="s">
        <v>86</v>
      </c>
      <c r="AT189" s="22" t="s">
        <v>156</v>
      </c>
      <c r="AU189" s="22" t="s">
        <v>134</v>
      </c>
      <c r="AY189" s="22" t="s">
        <v>155</v>
      </c>
      <c r="BE189" s="114">
        <f>IF(U189="základná",N189,0)</f>
        <v>0</v>
      </c>
      <c r="BF189" s="114">
        <f>IF(U189="znížená",N189,0)</f>
        <v>0</v>
      </c>
      <c r="BG189" s="114">
        <f>IF(U189="zákl. prenesená",N189,0)</f>
        <v>0</v>
      </c>
      <c r="BH189" s="114">
        <f>IF(U189="zníž. prenesená",N189,0)</f>
        <v>0</v>
      </c>
      <c r="BI189" s="114">
        <f>IF(U189="nulová",N189,0)</f>
        <v>0</v>
      </c>
      <c r="BJ189" s="22" t="s">
        <v>134</v>
      </c>
      <c r="BK189" s="114">
        <f>ROUND(L189*K189,2)</f>
        <v>0</v>
      </c>
      <c r="BL189" s="22" t="s">
        <v>86</v>
      </c>
      <c r="BM189" s="22" t="s">
        <v>650</v>
      </c>
    </row>
    <row r="190" spans="2:65" s="161" customFormat="1" ht="37.5" customHeight="1" x14ac:dyDescent="0.35">
      <c r="B190" s="162"/>
      <c r="C190" s="163"/>
      <c r="D190" s="164" t="s">
        <v>117</v>
      </c>
      <c r="E190" s="164"/>
      <c r="F190" s="164"/>
      <c r="G190" s="164"/>
      <c r="H190" s="164"/>
      <c r="I190" s="164"/>
      <c r="J190" s="164"/>
      <c r="K190" s="164"/>
      <c r="L190" s="164"/>
      <c r="M190" s="164"/>
      <c r="N190" s="224">
        <f>BK190</f>
        <v>0</v>
      </c>
      <c r="O190" s="224"/>
      <c r="P190" s="224"/>
      <c r="Q190" s="224"/>
      <c r="R190" s="165"/>
      <c r="T190" s="166"/>
      <c r="U190" s="163"/>
      <c r="V190" s="163"/>
      <c r="W190" s="167">
        <f>W191</f>
        <v>0</v>
      </c>
      <c r="X190" s="163"/>
      <c r="Y190" s="167">
        <f>Y191</f>
        <v>0.26628800000000002</v>
      </c>
      <c r="Z190" s="163"/>
      <c r="AA190" s="168">
        <f>AA191</f>
        <v>0.22319999999999998</v>
      </c>
      <c r="AR190" s="169" t="s">
        <v>134</v>
      </c>
      <c r="AT190" s="170" t="s">
        <v>75</v>
      </c>
      <c r="AU190" s="170" t="s">
        <v>76</v>
      </c>
      <c r="AY190" s="169" t="s">
        <v>155</v>
      </c>
      <c r="BK190" s="171">
        <f>BK191</f>
        <v>0</v>
      </c>
    </row>
    <row r="191" spans="2:65" s="161" customFormat="1" ht="19.899999999999999" customHeight="1" x14ac:dyDescent="0.3">
      <c r="B191" s="162"/>
      <c r="C191" s="163"/>
      <c r="D191" s="172" t="s">
        <v>469</v>
      </c>
      <c r="E191" s="172"/>
      <c r="F191" s="172"/>
      <c r="G191" s="172"/>
      <c r="H191" s="172"/>
      <c r="I191" s="172"/>
      <c r="J191" s="172"/>
      <c r="K191" s="172"/>
      <c r="L191" s="172"/>
      <c r="M191" s="172"/>
      <c r="N191" s="219">
        <f>BK191</f>
        <v>0</v>
      </c>
      <c r="O191" s="219"/>
      <c r="P191" s="219"/>
      <c r="Q191" s="219"/>
      <c r="R191" s="165"/>
      <c r="T191" s="166"/>
      <c r="U191" s="163"/>
      <c r="V191" s="163"/>
      <c r="W191" s="167">
        <f>SUM(W192:W197)</f>
        <v>0</v>
      </c>
      <c r="X191" s="163"/>
      <c r="Y191" s="167">
        <f>SUM(Y192:Y197)</f>
        <v>0.26628800000000002</v>
      </c>
      <c r="Z191" s="163"/>
      <c r="AA191" s="168">
        <f>SUM(AA192:AA197)</f>
        <v>0.22319999999999998</v>
      </c>
      <c r="AR191" s="169" t="s">
        <v>134</v>
      </c>
      <c r="AT191" s="170" t="s">
        <v>75</v>
      </c>
      <c r="AU191" s="170" t="s">
        <v>82</v>
      </c>
      <c r="AY191" s="169" t="s">
        <v>155</v>
      </c>
      <c r="BK191" s="171">
        <f>SUM(BK192:BK197)</f>
        <v>0</v>
      </c>
    </row>
    <row r="192" spans="2:65" s="39" customFormat="1" ht="25.5" customHeight="1" x14ac:dyDescent="0.3">
      <c r="B192" s="142"/>
      <c r="C192" s="173" t="s">
        <v>359</v>
      </c>
      <c r="D192" s="173" t="s">
        <v>156</v>
      </c>
      <c r="E192" s="174" t="s">
        <v>651</v>
      </c>
      <c r="F192" s="220" t="s">
        <v>652</v>
      </c>
      <c r="G192" s="220"/>
      <c r="H192" s="220"/>
      <c r="I192" s="220"/>
      <c r="J192" s="175" t="s">
        <v>240</v>
      </c>
      <c r="K192" s="176">
        <v>24.8</v>
      </c>
      <c r="L192" s="221">
        <v>0</v>
      </c>
      <c r="M192" s="221"/>
      <c r="N192" s="222">
        <f t="shared" ref="N192:N197" si="35">ROUND(L192*K192,2)</f>
        <v>0</v>
      </c>
      <c r="O192" s="222"/>
      <c r="P192" s="222"/>
      <c r="Q192" s="222"/>
      <c r="R192" s="144"/>
      <c r="T192" s="177"/>
      <c r="U192" s="50" t="s">
        <v>43</v>
      </c>
      <c r="V192" s="41"/>
      <c r="W192" s="178">
        <f t="shared" ref="W192:W197" si="36">V192*K192</f>
        <v>0</v>
      </c>
      <c r="X192" s="178">
        <v>6.0000000000000002E-5</v>
      </c>
      <c r="Y192" s="178">
        <f t="shared" ref="Y192:Y197" si="37">X192*K192</f>
        <v>1.4880000000000002E-3</v>
      </c>
      <c r="Z192" s="178">
        <v>0</v>
      </c>
      <c r="AA192" s="179">
        <f t="shared" ref="AA192:AA197" si="38">Z192*K192</f>
        <v>0</v>
      </c>
      <c r="AR192" s="22" t="s">
        <v>202</v>
      </c>
      <c r="AT192" s="22" t="s">
        <v>156</v>
      </c>
      <c r="AU192" s="22" t="s">
        <v>134</v>
      </c>
      <c r="AY192" s="22" t="s">
        <v>155</v>
      </c>
      <c r="BE192" s="114">
        <f t="shared" ref="BE192:BE197" si="39">IF(U192="základná",N192,0)</f>
        <v>0</v>
      </c>
      <c r="BF192" s="114">
        <f t="shared" ref="BF192:BF197" si="40">IF(U192="znížená",N192,0)</f>
        <v>0</v>
      </c>
      <c r="BG192" s="114">
        <f t="shared" ref="BG192:BG197" si="41">IF(U192="zákl. prenesená",N192,0)</f>
        <v>0</v>
      </c>
      <c r="BH192" s="114">
        <f t="shared" ref="BH192:BH197" si="42">IF(U192="zníž. prenesená",N192,0)</f>
        <v>0</v>
      </c>
      <c r="BI192" s="114">
        <f t="shared" ref="BI192:BI197" si="43">IF(U192="nulová",N192,0)</f>
        <v>0</v>
      </c>
      <c r="BJ192" s="22" t="s">
        <v>134</v>
      </c>
      <c r="BK192" s="114">
        <f t="shared" ref="BK192:BK197" si="44">ROUND(L192*K192,2)</f>
        <v>0</v>
      </c>
      <c r="BL192" s="22" t="s">
        <v>202</v>
      </c>
      <c r="BM192" s="22" t="s">
        <v>653</v>
      </c>
    </row>
    <row r="193" spans="2:65" s="39" customFormat="1" ht="16.5" customHeight="1" x14ac:dyDescent="0.3">
      <c r="B193" s="142"/>
      <c r="C193" s="180" t="s">
        <v>362</v>
      </c>
      <c r="D193" s="180" t="s">
        <v>285</v>
      </c>
      <c r="E193" s="181" t="s">
        <v>654</v>
      </c>
      <c r="F193" s="225" t="s">
        <v>655</v>
      </c>
      <c r="G193" s="225"/>
      <c r="H193" s="225"/>
      <c r="I193" s="225"/>
      <c r="J193" s="182" t="s">
        <v>240</v>
      </c>
      <c r="K193" s="183">
        <v>24.8</v>
      </c>
      <c r="L193" s="226">
        <v>0</v>
      </c>
      <c r="M193" s="226"/>
      <c r="N193" s="227">
        <f t="shared" si="35"/>
        <v>0</v>
      </c>
      <c r="O193" s="227"/>
      <c r="P193" s="227"/>
      <c r="Q193" s="227"/>
      <c r="R193" s="144"/>
      <c r="T193" s="177"/>
      <c r="U193" s="50" t="s">
        <v>43</v>
      </c>
      <c r="V193" s="41"/>
      <c r="W193" s="178">
        <f t="shared" si="36"/>
        <v>0</v>
      </c>
      <c r="X193" s="178">
        <v>0.01</v>
      </c>
      <c r="Y193" s="178">
        <f t="shared" si="37"/>
        <v>0.24800000000000003</v>
      </c>
      <c r="Z193" s="178">
        <v>0</v>
      </c>
      <c r="AA193" s="179">
        <f t="shared" si="38"/>
        <v>0</v>
      </c>
      <c r="AR193" s="22" t="s">
        <v>250</v>
      </c>
      <c r="AT193" s="22" t="s">
        <v>285</v>
      </c>
      <c r="AU193" s="22" t="s">
        <v>134</v>
      </c>
      <c r="AY193" s="22" t="s">
        <v>155</v>
      </c>
      <c r="BE193" s="114">
        <f t="shared" si="39"/>
        <v>0</v>
      </c>
      <c r="BF193" s="114">
        <f t="shared" si="40"/>
        <v>0</v>
      </c>
      <c r="BG193" s="114">
        <f t="shared" si="41"/>
        <v>0</v>
      </c>
      <c r="BH193" s="114">
        <f t="shared" si="42"/>
        <v>0</v>
      </c>
      <c r="BI193" s="114">
        <f t="shared" si="43"/>
        <v>0</v>
      </c>
      <c r="BJ193" s="22" t="s">
        <v>134</v>
      </c>
      <c r="BK193" s="114">
        <f t="shared" si="44"/>
        <v>0</v>
      </c>
      <c r="BL193" s="22" t="s">
        <v>202</v>
      </c>
      <c r="BM193" s="22" t="s">
        <v>656</v>
      </c>
    </row>
    <row r="194" spans="2:65" s="39" customFormat="1" ht="38.25" customHeight="1" x14ac:dyDescent="0.3">
      <c r="B194" s="142"/>
      <c r="C194" s="173" t="s">
        <v>365</v>
      </c>
      <c r="D194" s="173" t="s">
        <v>156</v>
      </c>
      <c r="E194" s="174" t="s">
        <v>657</v>
      </c>
      <c r="F194" s="220" t="s">
        <v>658</v>
      </c>
      <c r="G194" s="220"/>
      <c r="H194" s="220"/>
      <c r="I194" s="220"/>
      <c r="J194" s="175" t="s">
        <v>328</v>
      </c>
      <c r="K194" s="176">
        <v>8</v>
      </c>
      <c r="L194" s="221">
        <v>0</v>
      </c>
      <c r="M194" s="221"/>
      <c r="N194" s="222">
        <f t="shared" si="35"/>
        <v>0</v>
      </c>
      <c r="O194" s="222"/>
      <c r="P194" s="222"/>
      <c r="Q194" s="222"/>
      <c r="R194" s="144"/>
      <c r="T194" s="177"/>
      <c r="U194" s="50" t="s">
        <v>43</v>
      </c>
      <c r="V194" s="41"/>
      <c r="W194" s="178">
        <f t="shared" si="36"/>
        <v>0</v>
      </c>
      <c r="X194" s="178">
        <v>1.1000000000000001E-3</v>
      </c>
      <c r="Y194" s="178">
        <f t="shared" si="37"/>
        <v>8.8000000000000005E-3</v>
      </c>
      <c r="Z194" s="178">
        <v>0</v>
      </c>
      <c r="AA194" s="179">
        <f t="shared" si="38"/>
        <v>0</v>
      </c>
      <c r="AR194" s="22" t="s">
        <v>202</v>
      </c>
      <c r="AT194" s="22" t="s">
        <v>156</v>
      </c>
      <c r="AU194" s="22" t="s">
        <v>134</v>
      </c>
      <c r="AY194" s="22" t="s">
        <v>155</v>
      </c>
      <c r="BE194" s="114">
        <f t="shared" si="39"/>
        <v>0</v>
      </c>
      <c r="BF194" s="114">
        <f t="shared" si="40"/>
        <v>0</v>
      </c>
      <c r="BG194" s="114">
        <f t="shared" si="41"/>
        <v>0</v>
      </c>
      <c r="BH194" s="114">
        <f t="shared" si="42"/>
        <v>0</v>
      </c>
      <c r="BI194" s="114">
        <f t="shared" si="43"/>
        <v>0</v>
      </c>
      <c r="BJ194" s="22" t="s">
        <v>134</v>
      </c>
      <c r="BK194" s="114">
        <f t="shared" si="44"/>
        <v>0</v>
      </c>
      <c r="BL194" s="22" t="s">
        <v>202</v>
      </c>
      <c r="BM194" s="22" t="s">
        <v>659</v>
      </c>
    </row>
    <row r="195" spans="2:65" s="39" customFormat="1" ht="16.5" customHeight="1" x14ac:dyDescent="0.3">
      <c r="B195" s="142"/>
      <c r="C195" s="180" t="s">
        <v>369</v>
      </c>
      <c r="D195" s="180" t="s">
        <v>285</v>
      </c>
      <c r="E195" s="181" t="s">
        <v>660</v>
      </c>
      <c r="F195" s="225" t="s">
        <v>661</v>
      </c>
      <c r="G195" s="225"/>
      <c r="H195" s="225"/>
      <c r="I195" s="225"/>
      <c r="J195" s="182" t="s">
        <v>328</v>
      </c>
      <c r="K195" s="183">
        <v>8</v>
      </c>
      <c r="L195" s="226">
        <v>0</v>
      </c>
      <c r="M195" s="226"/>
      <c r="N195" s="227">
        <f t="shared" si="35"/>
        <v>0</v>
      </c>
      <c r="O195" s="227"/>
      <c r="P195" s="227"/>
      <c r="Q195" s="227"/>
      <c r="R195" s="144"/>
      <c r="T195" s="177"/>
      <c r="U195" s="50" t="s">
        <v>43</v>
      </c>
      <c r="V195" s="41"/>
      <c r="W195" s="178">
        <f t="shared" si="36"/>
        <v>0</v>
      </c>
      <c r="X195" s="178">
        <v>1E-3</v>
      </c>
      <c r="Y195" s="178">
        <f t="shared" si="37"/>
        <v>8.0000000000000002E-3</v>
      </c>
      <c r="Z195" s="178">
        <v>0</v>
      </c>
      <c r="AA195" s="179">
        <f t="shared" si="38"/>
        <v>0</v>
      </c>
      <c r="AR195" s="22" t="s">
        <v>250</v>
      </c>
      <c r="AT195" s="22" t="s">
        <v>285</v>
      </c>
      <c r="AU195" s="22" t="s">
        <v>134</v>
      </c>
      <c r="AY195" s="22" t="s">
        <v>155</v>
      </c>
      <c r="BE195" s="114">
        <f t="shared" si="39"/>
        <v>0</v>
      </c>
      <c r="BF195" s="114">
        <f t="shared" si="40"/>
        <v>0</v>
      </c>
      <c r="BG195" s="114">
        <f t="shared" si="41"/>
        <v>0</v>
      </c>
      <c r="BH195" s="114">
        <f t="shared" si="42"/>
        <v>0</v>
      </c>
      <c r="BI195" s="114">
        <f t="shared" si="43"/>
        <v>0</v>
      </c>
      <c r="BJ195" s="22" t="s">
        <v>134</v>
      </c>
      <c r="BK195" s="114">
        <f t="shared" si="44"/>
        <v>0</v>
      </c>
      <c r="BL195" s="22" t="s">
        <v>202</v>
      </c>
      <c r="BM195" s="22" t="s">
        <v>662</v>
      </c>
    </row>
    <row r="196" spans="2:65" s="39" customFormat="1" ht="25.5" customHeight="1" x14ac:dyDescent="0.3">
      <c r="B196" s="142"/>
      <c r="C196" s="173" t="s">
        <v>372</v>
      </c>
      <c r="D196" s="173" t="s">
        <v>156</v>
      </c>
      <c r="E196" s="174" t="s">
        <v>663</v>
      </c>
      <c r="F196" s="220" t="s">
        <v>664</v>
      </c>
      <c r="G196" s="220"/>
      <c r="H196" s="220"/>
      <c r="I196" s="220"/>
      <c r="J196" s="175" t="s">
        <v>240</v>
      </c>
      <c r="K196" s="176">
        <v>24.8</v>
      </c>
      <c r="L196" s="221">
        <v>0</v>
      </c>
      <c r="M196" s="221"/>
      <c r="N196" s="222">
        <f t="shared" si="35"/>
        <v>0</v>
      </c>
      <c r="O196" s="222"/>
      <c r="P196" s="222"/>
      <c r="Q196" s="222"/>
      <c r="R196" s="144"/>
      <c r="T196" s="177"/>
      <c r="U196" s="50" t="s">
        <v>43</v>
      </c>
      <c r="V196" s="41"/>
      <c r="W196" s="178">
        <f t="shared" si="36"/>
        <v>0</v>
      </c>
      <c r="X196" s="178">
        <v>0</v>
      </c>
      <c r="Y196" s="178">
        <f t="shared" si="37"/>
        <v>0</v>
      </c>
      <c r="Z196" s="178">
        <v>8.9999999999999993E-3</v>
      </c>
      <c r="AA196" s="179">
        <f t="shared" si="38"/>
        <v>0.22319999999999998</v>
      </c>
      <c r="AR196" s="22" t="s">
        <v>202</v>
      </c>
      <c r="AT196" s="22" t="s">
        <v>156</v>
      </c>
      <c r="AU196" s="22" t="s">
        <v>134</v>
      </c>
      <c r="AY196" s="22" t="s">
        <v>155</v>
      </c>
      <c r="BE196" s="114">
        <f t="shared" si="39"/>
        <v>0</v>
      </c>
      <c r="BF196" s="114">
        <f t="shared" si="40"/>
        <v>0</v>
      </c>
      <c r="BG196" s="114">
        <f t="shared" si="41"/>
        <v>0</v>
      </c>
      <c r="BH196" s="114">
        <f t="shared" si="42"/>
        <v>0</v>
      </c>
      <c r="BI196" s="114">
        <f t="shared" si="43"/>
        <v>0</v>
      </c>
      <c r="BJ196" s="22" t="s">
        <v>134</v>
      </c>
      <c r="BK196" s="114">
        <f t="shared" si="44"/>
        <v>0</v>
      </c>
      <c r="BL196" s="22" t="s">
        <v>202</v>
      </c>
      <c r="BM196" s="22" t="s">
        <v>665</v>
      </c>
    </row>
    <row r="197" spans="2:65" s="39" customFormat="1" ht="38.25" customHeight="1" x14ac:dyDescent="0.3">
      <c r="B197" s="142"/>
      <c r="C197" s="173" t="s">
        <v>375</v>
      </c>
      <c r="D197" s="173" t="s">
        <v>156</v>
      </c>
      <c r="E197" s="174" t="s">
        <v>666</v>
      </c>
      <c r="F197" s="220" t="s">
        <v>667</v>
      </c>
      <c r="G197" s="220"/>
      <c r="H197" s="220"/>
      <c r="I197" s="220"/>
      <c r="J197" s="175" t="s">
        <v>291</v>
      </c>
      <c r="K197" s="184">
        <v>47.993000000000002</v>
      </c>
      <c r="L197" s="221">
        <v>0</v>
      </c>
      <c r="M197" s="221"/>
      <c r="N197" s="222">
        <f t="shared" si="35"/>
        <v>0</v>
      </c>
      <c r="O197" s="222"/>
      <c r="P197" s="222"/>
      <c r="Q197" s="222"/>
      <c r="R197" s="144"/>
      <c r="T197" s="177"/>
      <c r="U197" s="50" t="s">
        <v>43</v>
      </c>
      <c r="V197" s="41"/>
      <c r="W197" s="178">
        <f t="shared" si="36"/>
        <v>0</v>
      </c>
      <c r="X197" s="178">
        <v>0</v>
      </c>
      <c r="Y197" s="178">
        <f t="shared" si="37"/>
        <v>0</v>
      </c>
      <c r="Z197" s="178">
        <v>0</v>
      </c>
      <c r="AA197" s="179">
        <f t="shared" si="38"/>
        <v>0</v>
      </c>
      <c r="AR197" s="22" t="s">
        <v>202</v>
      </c>
      <c r="AT197" s="22" t="s">
        <v>156</v>
      </c>
      <c r="AU197" s="22" t="s">
        <v>134</v>
      </c>
      <c r="AY197" s="22" t="s">
        <v>155</v>
      </c>
      <c r="BE197" s="114">
        <f t="shared" si="39"/>
        <v>0</v>
      </c>
      <c r="BF197" s="114">
        <f t="shared" si="40"/>
        <v>0</v>
      </c>
      <c r="BG197" s="114">
        <f t="shared" si="41"/>
        <v>0</v>
      </c>
      <c r="BH197" s="114">
        <f t="shared" si="42"/>
        <v>0</v>
      </c>
      <c r="BI197" s="114">
        <f t="shared" si="43"/>
        <v>0</v>
      </c>
      <c r="BJ197" s="22" t="s">
        <v>134</v>
      </c>
      <c r="BK197" s="114">
        <f t="shared" si="44"/>
        <v>0</v>
      </c>
      <c r="BL197" s="22" t="s">
        <v>202</v>
      </c>
      <c r="BM197" s="22" t="s">
        <v>668</v>
      </c>
    </row>
    <row r="198" spans="2:65" s="39" customFormat="1" ht="49.9" customHeight="1" x14ac:dyDescent="0.35">
      <c r="B198" s="40"/>
      <c r="C198" s="41"/>
      <c r="D198" s="164" t="s">
        <v>440</v>
      </c>
      <c r="E198" s="41"/>
      <c r="F198" s="41"/>
      <c r="G198" s="41"/>
      <c r="H198" s="41"/>
      <c r="I198" s="41"/>
      <c r="J198" s="41"/>
      <c r="K198" s="41"/>
      <c r="L198" s="41"/>
      <c r="M198" s="41"/>
      <c r="N198" s="228">
        <f t="shared" ref="N198:N203" si="45">BK198</f>
        <v>0</v>
      </c>
      <c r="O198" s="228"/>
      <c r="P198" s="228"/>
      <c r="Q198" s="228"/>
      <c r="R198" s="42"/>
      <c r="T198" s="185"/>
      <c r="U198" s="41"/>
      <c r="V198" s="41"/>
      <c r="W198" s="41"/>
      <c r="X198" s="41"/>
      <c r="Y198" s="41"/>
      <c r="Z198" s="41"/>
      <c r="AA198" s="82"/>
      <c r="AT198" s="22" t="s">
        <v>75</v>
      </c>
      <c r="AU198" s="22" t="s">
        <v>76</v>
      </c>
      <c r="AY198" s="22" t="s">
        <v>441</v>
      </c>
      <c r="BK198" s="114">
        <f>SUM(BK199:BK203)</f>
        <v>0</v>
      </c>
    </row>
    <row r="199" spans="2:65" s="39" customFormat="1" ht="22.35" customHeight="1" x14ac:dyDescent="0.3">
      <c r="B199" s="40"/>
      <c r="C199" s="186"/>
      <c r="D199" s="186" t="s">
        <v>156</v>
      </c>
      <c r="E199" s="187"/>
      <c r="F199" s="229"/>
      <c r="G199" s="229"/>
      <c r="H199" s="229"/>
      <c r="I199" s="229"/>
      <c r="J199" s="188"/>
      <c r="K199" s="184"/>
      <c r="L199" s="221"/>
      <c r="M199" s="221"/>
      <c r="N199" s="230">
        <f t="shared" si="45"/>
        <v>0</v>
      </c>
      <c r="O199" s="230"/>
      <c r="P199" s="230"/>
      <c r="Q199" s="230"/>
      <c r="R199" s="42"/>
      <c r="T199" s="177"/>
      <c r="U199" s="189" t="s">
        <v>43</v>
      </c>
      <c r="V199" s="41"/>
      <c r="W199" s="41"/>
      <c r="X199" s="41"/>
      <c r="Y199" s="41"/>
      <c r="Z199" s="41"/>
      <c r="AA199" s="82"/>
      <c r="AT199" s="22" t="s">
        <v>441</v>
      </c>
      <c r="AU199" s="22" t="s">
        <v>82</v>
      </c>
      <c r="AY199" s="22" t="s">
        <v>441</v>
      </c>
      <c r="BE199" s="114">
        <f>IF(U199="základná",N199,0)</f>
        <v>0</v>
      </c>
      <c r="BF199" s="114">
        <f>IF(U199="znížená",N199,0)</f>
        <v>0</v>
      </c>
      <c r="BG199" s="114">
        <f>IF(U199="zákl. prenesená",N199,0)</f>
        <v>0</v>
      </c>
      <c r="BH199" s="114">
        <f>IF(U199="zníž. prenesená",N199,0)</f>
        <v>0</v>
      </c>
      <c r="BI199" s="114">
        <f>IF(U199="nulová",N199,0)</f>
        <v>0</v>
      </c>
      <c r="BJ199" s="22" t="s">
        <v>134</v>
      </c>
      <c r="BK199" s="114">
        <f>L199*K199</f>
        <v>0</v>
      </c>
    </row>
    <row r="200" spans="2:65" s="39" customFormat="1" ht="22.35" customHeight="1" x14ac:dyDescent="0.3">
      <c r="B200" s="40"/>
      <c r="C200" s="186"/>
      <c r="D200" s="186" t="s">
        <v>156</v>
      </c>
      <c r="E200" s="187"/>
      <c r="F200" s="229"/>
      <c r="G200" s="229"/>
      <c r="H200" s="229"/>
      <c r="I200" s="229"/>
      <c r="J200" s="188"/>
      <c r="K200" s="184"/>
      <c r="L200" s="221"/>
      <c r="M200" s="221"/>
      <c r="N200" s="230">
        <f t="shared" si="45"/>
        <v>0</v>
      </c>
      <c r="O200" s="230"/>
      <c r="P200" s="230"/>
      <c r="Q200" s="230"/>
      <c r="R200" s="42"/>
      <c r="T200" s="177"/>
      <c r="U200" s="189" t="s">
        <v>43</v>
      </c>
      <c r="V200" s="41"/>
      <c r="W200" s="41"/>
      <c r="X200" s="41"/>
      <c r="Y200" s="41"/>
      <c r="Z200" s="41"/>
      <c r="AA200" s="82"/>
      <c r="AT200" s="22" t="s">
        <v>441</v>
      </c>
      <c r="AU200" s="22" t="s">
        <v>82</v>
      </c>
      <c r="AY200" s="22" t="s">
        <v>441</v>
      </c>
      <c r="BE200" s="114">
        <f>IF(U200="základná",N200,0)</f>
        <v>0</v>
      </c>
      <c r="BF200" s="114">
        <f>IF(U200="znížená",N200,0)</f>
        <v>0</v>
      </c>
      <c r="BG200" s="114">
        <f>IF(U200="zákl. prenesená",N200,0)</f>
        <v>0</v>
      </c>
      <c r="BH200" s="114">
        <f>IF(U200="zníž. prenesená",N200,0)</f>
        <v>0</v>
      </c>
      <c r="BI200" s="114">
        <f>IF(U200="nulová",N200,0)</f>
        <v>0</v>
      </c>
      <c r="BJ200" s="22" t="s">
        <v>134</v>
      </c>
      <c r="BK200" s="114">
        <f>L200*K200</f>
        <v>0</v>
      </c>
    </row>
    <row r="201" spans="2:65" s="39" customFormat="1" ht="22.35" customHeight="1" x14ac:dyDescent="0.3">
      <c r="B201" s="40"/>
      <c r="C201" s="186"/>
      <c r="D201" s="186" t="s">
        <v>156</v>
      </c>
      <c r="E201" s="187"/>
      <c r="F201" s="229"/>
      <c r="G201" s="229"/>
      <c r="H201" s="229"/>
      <c r="I201" s="229"/>
      <c r="J201" s="188"/>
      <c r="K201" s="184"/>
      <c r="L201" s="221"/>
      <c r="M201" s="221"/>
      <c r="N201" s="230">
        <f t="shared" si="45"/>
        <v>0</v>
      </c>
      <c r="O201" s="230"/>
      <c r="P201" s="230"/>
      <c r="Q201" s="230"/>
      <c r="R201" s="42"/>
      <c r="T201" s="177"/>
      <c r="U201" s="189" t="s">
        <v>43</v>
      </c>
      <c r="V201" s="41"/>
      <c r="W201" s="41"/>
      <c r="X201" s="41"/>
      <c r="Y201" s="41"/>
      <c r="Z201" s="41"/>
      <c r="AA201" s="82"/>
      <c r="AT201" s="22" t="s">
        <v>441</v>
      </c>
      <c r="AU201" s="22" t="s">
        <v>82</v>
      </c>
      <c r="AY201" s="22" t="s">
        <v>441</v>
      </c>
      <c r="BE201" s="114">
        <f>IF(U201="základná",N201,0)</f>
        <v>0</v>
      </c>
      <c r="BF201" s="114">
        <f>IF(U201="znížená",N201,0)</f>
        <v>0</v>
      </c>
      <c r="BG201" s="114">
        <f>IF(U201="zákl. prenesená",N201,0)</f>
        <v>0</v>
      </c>
      <c r="BH201" s="114">
        <f>IF(U201="zníž. prenesená",N201,0)</f>
        <v>0</v>
      </c>
      <c r="BI201" s="114">
        <f>IF(U201="nulová",N201,0)</f>
        <v>0</v>
      </c>
      <c r="BJ201" s="22" t="s">
        <v>134</v>
      </c>
      <c r="BK201" s="114">
        <f>L201*K201</f>
        <v>0</v>
      </c>
    </row>
    <row r="202" spans="2:65" s="39" customFormat="1" ht="22.35" customHeight="1" x14ac:dyDescent="0.3">
      <c r="B202" s="40"/>
      <c r="C202" s="186"/>
      <c r="D202" s="186" t="s">
        <v>156</v>
      </c>
      <c r="E202" s="187"/>
      <c r="F202" s="229"/>
      <c r="G202" s="229"/>
      <c r="H202" s="229"/>
      <c r="I202" s="229"/>
      <c r="J202" s="188"/>
      <c r="K202" s="184"/>
      <c r="L202" s="221"/>
      <c r="M202" s="221"/>
      <c r="N202" s="230">
        <f t="shared" si="45"/>
        <v>0</v>
      </c>
      <c r="O202" s="230"/>
      <c r="P202" s="230"/>
      <c r="Q202" s="230"/>
      <c r="R202" s="42"/>
      <c r="T202" s="177"/>
      <c r="U202" s="189" t="s">
        <v>43</v>
      </c>
      <c r="V202" s="41"/>
      <c r="W202" s="41"/>
      <c r="X202" s="41"/>
      <c r="Y202" s="41"/>
      <c r="Z202" s="41"/>
      <c r="AA202" s="82"/>
      <c r="AT202" s="22" t="s">
        <v>441</v>
      </c>
      <c r="AU202" s="22" t="s">
        <v>82</v>
      </c>
      <c r="AY202" s="22" t="s">
        <v>441</v>
      </c>
      <c r="BE202" s="114">
        <f>IF(U202="základná",N202,0)</f>
        <v>0</v>
      </c>
      <c r="BF202" s="114">
        <f>IF(U202="znížená",N202,0)</f>
        <v>0</v>
      </c>
      <c r="BG202" s="114">
        <f>IF(U202="zákl. prenesená",N202,0)</f>
        <v>0</v>
      </c>
      <c r="BH202" s="114">
        <f>IF(U202="zníž. prenesená",N202,0)</f>
        <v>0</v>
      </c>
      <c r="BI202" s="114">
        <f>IF(U202="nulová",N202,0)</f>
        <v>0</v>
      </c>
      <c r="BJ202" s="22" t="s">
        <v>134</v>
      </c>
      <c r="BK202" s="114">
        <f>L202*K202</f>
        <v>0</v>
      </c>
    </row>
    <row r="203" spans="2:65" s="39" customFormat="1" ht="22.35" customHeight="1" x14ac:dyDescent="0.3">
      <c r="B203" s="40"/>
      <c r="C203" s="186"/>
      <c r="D203" s="186" t="s">
        <v>156</v>
      </c>
      <c r="E203" s="187"/>
      <c r="F203" s="229"/>
      <c r="G203" s="229"/>
      <c r="H203" s="229"/>
      <c r="I203" s="229"/>
      <c r="J203" s="188"/>
      <c r="K203" s="184"/>
      <c r="L203" s="221"/>
      <c r="M203" s="221"/>
      <c r="N203" s="230">
        <f t="shared" si="45"/>
        <v>0</v>
      </c>
      <c r="O203" s="230"/>
      <c r="P203" s="230"/>
      <c r="Q203" s="230"/>
      <c r="R203" s="42"/>
      <c r="T203" s="177"/>
      <c r="U203" s="189" t="s">
        <v>43</v>
      </c>
      <c r="V203" s="62"/>
      <c r="W203" s="62"/>
      <c r="X203" s="62"/>
      <c r="Y203" s="62"/>
      <c r="Z203" s="62"/>
      <c r="AA203" s="64"/>
      <c r="AT203" s="22" t="s">
        <v>441</v>
      </c>
      <c r="AU203" s="22" t="s">
        <v>82</v>
      </c>
      <c r="AY203" s="22" t="s">
        <v>441</v>
      </c>
      <c r="BE203" s="114">
        <f>IF(U203="základná",N203,0)</f>
        <v>0</v>
      </c>
      <c r="BF203" s="114">
        <f>IF(U203="znížená",N203,0)</f>
        <v>0</v>
      </c>
      <c r="BG203" s="114">
        <f>IF(U203="zákl. prenesená",N203,0)</f>
        <v>0</v>
      </c>
      <c r="BH203" s="114">
        <f>IF(U203="zníž. prenesená",N203,0)</f>
        <v>0</v>
      </c>
      <c r="BI203" s="114">
        <f>IF(U203="nulová",N203,0)</f>
        <v>0</v>
      </c>
      <c r="BJ203" s="22" t="s">
        <v>134</v>
      </c>
      <c r="BK203" s="114">
        <f>L203*K203</f>
        <v>0</v>
      </c>
    </row>
    <row r="204" spans="2:65" s="39" customFormat="1" ht="6.95" customHeight="1" x14ac:dyDescent="0.3">
      <c r="B204" s="65"/>
      <c r="C204" s="66"/>
      <c r="D204" s="66"/>
      <c r="E204" s="66"/>
      <c r="F204" s="66"/>
      <c r="G204" s="66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7"/>
    </row>
  </sheetData>
  <mergeCells count="312">
    <mergeCell ref="F202:I202"/>
    <mergeCell ref="L202:M202"/>
    <mergeCell ref="N202:Q202"/>
    <mergeCell ref="F203:I203"/>
    <mergeCell ref="L203:M203"/>
    <mergeCell ref="N203:Q203"/>
    <mergeCell ref="N198:Q198"/>
    <mergeCell ref="F199:I199"/>
    <mergeCell ref="L199:M199"/>
    <mergeCell ref="N199:Q199"/>
    <mergeCell ref="F200:I200"/>
    <mergeCell ref="L200:M200"/>
    <mergeCell ref="N200:Q200"/>
    <mergeCell ref="F201:I201"/>
    <mergeCell ref="L201:M201"/>
    <mergeCell ref="N201:Q201"/>
    <mergeCell ref="F195:I195"/>
    <mergeCell ref="L195:M195"/>
    <mergeCell ref="N195:Q195"/>
    <mergeCell ref="F196:I196"/>
    <mergeCell ref="L196:M196"/>
    <mergeCell ref="N196:Q196"/>
    <mergeCell ref="F197:I197"/>
    <mergeCell ref="L197:M197"/>
    <mergeCell ref="N197:Q197"/>
    <mergeCell ref="N190:Q190"/>
    <mergeCell ref="N191:Q191"/>
    <mergeCell ref="F192:I192"/>
    <mergeCell ref="L192:M192"/>
    <mergeCell ref="N192:Q192"/>
    <mergeCell ref="F193:I193"/>
    <mergeCell ref="L193:M193"/>
    <mergeCell ref="N193:Q193"/>
    <mergeCell ref="F194:I194"/>
    <mergeCell ref="L194:M194"/>
    <mergeCell ref="N194:Q194"/>
    <mergeCell ref="F186:I186"/>
    <mergeCell ref="L186:M186"/>
    <mergeCell ref="N186:Q186"/>
    <mergeCell ref="F187:I187"/>
    <mergeCell ref="L187:M187"/>
    <mergeCell ref="N187:Q187"/>
    <mergeCell ref="N188:Q188"/>
    <mergeCell ref="F189:I189"/>
    <mergeCell ref="L189:M189"/>
    <mergeCell ref="N189:Q189"/>
    <mergeCell ref="F183:I183"/>
    <mergeCell ref="L183:M183"/>
    <mergeCell ref="N183:Q183"/>
    <mergeCell ref="F184:I184"/>
    <mergeCell ref="L184:M184"/>
    <mergeCell ref="N184:Q184"/>
    <mergeCell ref="F185:I185"/>
    <mergeCell ref="L185:M185"/>
    <mergeCell ref="N185:Q185"/>
    <mergeCell ref="F180:I180"/>
    <mergeCell ref="L180:M180"/>
    <mergeCell ref="N180:Q180"/>
    <mergeCell ref="F181:I181"/>
    <mergeCell ref="L181:M181"/>
    <mergeCell ref="N181:Q181"/>
    <mergeCell ref="F182:I182"/>
    <mergeCell ref="L182:M182"/>
    <mergeCell ref="N182:Q182"/>
    <mergeCell ref="F177:I177"/>
    <mergeCell ref="L177:M177"/>
    <mergeCell ref="N177:Q177"/>
    <mergeCell ref="F178:I178"/>
    <mergeCell ref="L178:M178"/>
    <mergeCell ref="N178:Q178"/>
    <mergeCell ref="F179:I179"/>
    <mergeCell ref="L179:M179"/>
    <mergeCell ref="N179:Q179"/>
    <mergeCell ref="F173:I173"/>
    <mergeCell ref="L173:M173"/>
    <mergeCell ref="N173:Q173"/>
    <mergeCell ref="N174:Q174"/>
    <mergeCell ref="F175:I175"/>
    <mergeCell ref="L175:M175"/>
    <mergeCell ref="N175:Q175"/>
    <mergeCell ref="F176:I176"/>
    <mergeCell ref="L176:M176"/>
    <mergeCell ref="N176:Q176"/>
    <mergeCell ref="F170:I170"/>
    <mergeCell ref="L170:M170"/>
    <mergeCell ref="N170:Q170"/>
    <mergeCell ref="F171:I171"/>
    <mergeCell ref="L171:M171"/>
    <mergeCell ref="N171:Q171"/>
    <mergeCell ref="F172:I172"/>
    <mergeCell ref="L172:M172"/>
    <mergeCell ref="N172:Q172"/>
    <mergeCell ref="N166:Q166"/>
    <mergeCell ref="F167:I167"/>
    <mergeCell ref="L167:M167"/>
    <mergeCell ref="N167:Q167"/>
    <mergeCell ref="F168:I168"/>
    <mergeCell ref="L168:M168"/>
    <mergeCell ref="N168:Q168"/>
    <mergeCell ref="F169:I169"/>
    <mergeCell ref="L169:M169"/>
    <mergeCell ref="N169:Q169"/>
    <mergeCell ref="N162:Q162"/>
    <mergeCell ref="F163:I163"/>
    <mergeCell ref="L163:M163"/>
    <mergeCell ref="N163:Q163"/>
    <mergeCell ref="F164:I164"/>
    <mergeCell ref="L164:M164"/>
    <mergeCell ref="N164:Q164"/>
    <mergeCell ref="F165:I165"/>
    <mergeCell ref="L165:M165"/>
    <mergeCell ref="N165:Q165"/>
    <mergeCell ref="F159:I159"/>
    <mergeCell ref="L159:M159"/>
    <mergeCell ref="N159:Q159"/>
    <mergeCell ref="F160:I160"/>
    <mergeCell ref="L160:M160"/>
    <mergeCell ref="N160:Q160"/>
    <mergeCell ref="F161:I161"/>
    <mergeCell ref="L161:M161"/>
    <mergeCell ref="N161:Q161"/>
    <mergeCell ref="F156:I156"/>
    <mergeCell ref="L156:M156"/>
    <mergeCell ref="N156:Q156"/>
    <mergeCell ref="F157:I157"/>
    <mergeCell ref="L157:M157"/>
    <mergeCell ref="N157:Q157"/>
    <mergeCell ref="F158:I158"/>
    <mergeCell ref="L158:M158"/>
    <mergeCell ref="N158:Q158"/>
    <mergeCell ref="F153:I153"/>
    <mergeCell ref="L153:M153"/>
    <mergeCell ref="N153:Q153"/>
    <mergeCell ref="F154:I154"/>
    <mergeCell ref="L154:M154"/>
    <mergeCell ref="N154:Q154"/>
    <mergeCell ref="F155:I155"/>
    <mergeCell ref="L155:M155"/>
    <mergeCell ref="N155:Q155"/>
    <mergeCell ref="F150:I150"/>
    <mergeCell ref="L150:M150"/>
    <mergeCell ref="N150:Q150"/>
    <mergeCell ref="F151:I151"/>
    <mergeCell ref="L151:M151"/>
    <mergeCell ref="N151:Q151"/>
    <mergeCell ref="F152:I152"/>
    <mergeCell ref="L152:M152"/>
    <mergeCell ref="N152:Q152"/>
    <mergeCell ref="F147:I147"/>
    <mergeCell ref="L147:M147"/>
    <mergeCell ref="N147:Q147"/>
    <mergeCell ref="F148:I148"/>
    <mergeCell ref="L148:M148"/>
    <mergeCell ref="N148:Q148"/>
    <mergeCell ref="F149:I149"/>
    <mergeCell ref="L149:M149"/>
    <mergeCell ref="N149:Q149"/>
    <mergeCell ref="F144:I144"/>
    <mergeCell ref="L144:M144"/>
    <mergeCell ref="N144:Q144"/>
    <mergeCell ref="F145:I145"/>
    <mergeCell ref="L145:M145"/>
    <mergeCell ref="N145:Q145"/>
    <mergeCell ref="F146:I146"/>
    <mergeCell ref="L146:M146"/>
    <mergeCell ref="N146:Q146"/>
    <mergeCell ref="F141:I141"/>
    <mergeCell ref="L141:M141"/>
    <mergeCell ref="N141:Q141"/>
    <mergeCell ref="F142:I142"/>
    <mergeCell ref="L142:M142"/>
    <mergeCell ref="N142:Q142"/>
    <mergeCell ref="F143:I143"/>
    <mergeCell ref="L143:M143"/>
    <mergeCell ref="N143:Q143"/>
    <mergeCell ref="F138:I138"/>
    <mergeCell ref="L138:M138"/>
    <mergeCell ref="N138:Q138"/>
    <mergeCell ref="F139:I139"/>
    <mergeCell ref="L139:M139"/>
    <mergeCell ref="N139:Q139"/>
    <mergeCell ref="F140:I140"/>
    <mergeCell ref="L140:M140"/>
    <mergeCell ref="N140:Q140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32:I132"/>
    <mergeCell ref="L132:M132"/>
    <mergeCell ref="N132:Q132"/>
    <mergeCell ref="F133:I133"/>
    <mergeCell ref="L133:M133"/>
    <mergeCell ref="N133:Q133"/>
    <mergeCell ref="F134:I134"/>
    <mergeCell ref="L134:M134"/>
    <mergeCell ref="N134:Q134"/>
    <mergeCell ref="F129:I129"/>
    <mergeCell ref="L129:M129"/>
    <mergeCell ref="N129:Q129"/>
    <mergeCell ref="F130:I130"/>
    <mergeCell ref="L130:M130"/>
    <mergeCell ref="N130:Q130"/>
    <mergeCell ref="F131:I131"/>
    <mergeCell ref="L131:M131"/>
    <mergeCell ref="N131:Q131"/>
    <mergeCell ref="F126:I126"/>
    <mergeCell ref="L126:M126"/>
    <mergeCell ref="N126:Q126"/>
    <mergeCell ref="F127:I127"/>
    <mergeCell ref="L127:M127"/>
    <mergeCell ref="N127:Q127"/>
    <mergeCell ref="F128:I128"/>
    <mergeCell ref="L128:M128"/>
    <mergeCell ref="N128:Q128"/>
    <mergeCell ref="F123:I123"/>
    <mergeCell ref="L123:M123"/>
    <mergeCell ref="N123:Q123"/>
    <mergeCell ref="F124:I124"/>
    <mergeCell ref="L124:M124"/>
    <mergeCell ref="N124:Q124"/>
    <mergeCell ref="F125:I125"/>
    <mergeCell ref="L125:M125"/>
    <mergeCell ref="N125:Q125"/>
    <mergeCell ref="F120:I120"/>
    <mergeCell ref="L120:M120"/>
    <mergeCell ref="N120:Q120"/>
    <mergeCell ref="F121:I121"/>
    <mergeCell ref="L121:M121"/>
    <mergeCell ref="N121:Q121"/>
    <mergeCell ref="F122:I122"/>
    <mergeCell ref="L122:M122"/>
    <mergeCell ref="N122:Q122"/>
    <mergeCell ref="M111:P111"/>
    <mergeCell ref="M113:Q113"/>
    <mergeCell ref="M114:Q114"/>
    <mergeCell ref="F116:I116"/>
    <mergeCell ref="L116:M116"/>
    <mergeCell ref="N116:Q116"/>
    <mergeCell ref="N117:Q117"/>
    <mergeCell ref="N118:Q118"/>
    <mergeCell ref="N119:Q119"/>
    <mergeCell ref="D96:H96"/>
    <mergeCell ref="N96:Q96"/>
    <mergeCell ref="D97:H97"/>
    <mergeCell ref="N97:Q97"/>
    <mergeCell ref="N98:Q98"/>
    <mergeCell ref="L100:Q100"/>
    <mergeCell ref="C106:Q106"/>
    <mergeCell ref="F108:P108"/>
    <mergeCell ref="F109:P109"/>
    <mergeCell ref="N88:Q88"/>
    <mergeCell ref="N89:Q89"/>
    <mergeCell ref="N90:Q90"/>
    <mergeCell ref="N92:Q92"/>
    <mergeCell ref="D93:H93"/>
    <mergeCell ref="N93:Q93"/>
    <mergeCell ref="D94:H94"/>
    <mergeCell ref="N94:Q94"/>
    <mergeCell ref="D95:H95"/>
    <mergeCell ref="N95:Q95"/>
    <mergeCell ref="C79:G79"/>
    <mergeCell ref="N79:Q79"/>
    <mergeCell ref="N81:Q81"/>
    <mergeCell ref="N82:Q82"/>
    <mergeCell ref="N83:Q83"/>
    <mergeCell ref="N84:Q84"/>
    <mergeCell ref="N85:Q85"/>
    <mergeCell ref="N86:Q86"/>
    <mergeCell ref="N87:Q87"/>
    <mergeCell ref="H36:J36"/>
    <mergeCell ref="M36:P36"/>
    <mergeCell ref="L38:P38"/>
    <mergeCell ref="C69:Q69"/>
    <mergeCell ref="F71:P71"/>
    <mergeCell ref="F72:P72"/>
    <mergeCell ref="M74:P74"/>
    <mergeCell ref="M76:Q76"/>
    <mergeCell ref="M77:Q7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H1:K1"/>
    <mergeCell ref="C2:Q2"/>
    <mergeCell ref="S2:AC2"/>
    <mergeCell ref="C4:Q4"/>
    <mergeCell ref="F6:P6"/>
    <mergeCell ref="F7:P7"/>
    <mergeCell ref="O9:P9"/>
    <mergeCell ref="O11:P11"/>
    <mergeCell ref="O12:P12"/>
  </mergeCells>
  <dataValidations count="2">
    <dataValidation type="list" allowBlank="1" showInputMessage="1" showErrorMessage="1" error="Povolené sú hodnoty K, M." sqref="D199:D204">
      <formula1>"K,M"</formula1>
      <formula2>0</formula2>
    </dataValidation>
    <dataValidation type="list" allowBlank="1" showInputMessage="1" showErrorMessage="1" error="Povolené sú hodnoty základná, znížená, nulová." sqref="U199:U204">
      <formula1>"základná,znížená,nulová"</formula1>
      <formula2>0</formula2>
    </dataValidation>
  </dataValidations>
  <hyperlinks>
    <hyperlink ref="F1" location="C2" display="1) Krycí list rozpočtu"/>
    <hyperlink ref="H1" location="C86" display="2) Rekapitulácia rozpočtu"/>
    <hyperlink ref="L1" location="C123" display="3) Rozpočet"/>
    <hyperlink ref="S1" location="'Rekapitulácia stavby'!C2" display="Rekapitulácia stavby"/>
  </hyperlinks>
  <pageMargins left="0.58333333333333304" right="0.58333333333333304" top="0.5" bottom="0.46666666666666701" header="0.51180555555555496" footer="0"/>
  <pageSetup paperSize="9" firstPageNumber="0" fitToHeight="100" orientation="portrait" horizontalDpi="300" verticalDpi="300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8</vt:i4>
      </vt:variant>
    </vt:vector>
  </HeadingPairs>
  <TitlesOfParts>
    <vt:vector size="12" baseType="lpstr">
      <vt:lpstr>Rekapitulácia stavby</vt:lpstr>
      <vt:lpstr>1_1 - Oprávnený - Kultúrn...</vt:lpstr>
      <vt:lpstr>1_2 - Neoprávnený - Obecn...</vt:lpstr>
      <vt:lpstr>4 - Sadové úpravy a spevn...</vt:lpstr>
      <vt:lpstr>'1_1 - Oprávnený - Kultúrn...'!Názvy_tlače</vt:lpstr>
      <vt:lpstr>'1_2 - Neoprávnený - Obecn...'!Názvy_tlače</vt:lpstr>
      <vt:lpstr>'4 - Sadové úpravy a spevn...'!Názvy_tlače</vt:lpstr>
      <vt:lpstr>'Rekapitulácia stavby'!Názvy_tlače</vt:lpstr>
      <vt:lpstr>'1_1 - Oprávnený - Kultúrn...'!Oblasť_tlače</vt:lpstr>
      <vt:lpstr>'1_2 - Neoprávnený - Obecn...'!Oblasť_tlače</vt:lpstr>
      <vt:lpstr>'4 - Sadové úpravy a spevn...'!Oblasť_tlače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Miroslav Holeš</dc:creator>
  <dc:description/>
  <cp:lastModifiedBy>Mato Novotný</cp:lastModifiedBy>
  <cp:revision>2</cp:revision>
  <cp:lastPrinted>2017-10-26T09:12:52Z</cp:lastPrinted>
  <dcterms:created xsi:type="dcterms:W3CDTF">2017-10-26T06:55:54Z</dcterms:created>
  <dcterms:modified xsi:type="dcterms:W3CDTF">2017-10-27T12:10:53Z</dcterms:modified>
  <dc:language>sk-SK</dc:language>
</cp:coreProperties>
</file>